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7175" windowHeight="7395" activeTab="4"/>
  </bookViews>
  <sheets>
    <sheet name="ф. 2" sheetId="1" r:id="rId1"/>
    <sheet name="ф. 3" sheetId="2" r:id="rId2"/>
    <sheet name="расчет надежности " sheetId="10" r:id="rId3"/>
    <sheet name="ф.4" sheetId="3" r:id="rId4"/>
    <sheet name="ф.5_фин.план" sheetId="4" r:id="rId5"/>
    <sheet name="отчет ф.6.1." sheetId="5" r:id="rId6"/>
    <sheet name="отчет ф.6.2." sheetId="6" r:id="rId7"/>
    <sheet name="Автоматиз. и диспетч." sheetId="7" r:id="rId8"/>
  </sheets>
  <definedNames>
    <definedName name="_GoBack" localSheetId="7">'Автоматиз. и диспетч.'!$K$37</definedName>
    <definedName name="_xlnm.Print_Area" localSheetId="3">ф.4!$A$1:$AA$27</definedName>
  </definedNames>
  <calcPr calcId="124519"/>
</workbook>
</file>

<file path=xl/calcChain.xml><?xml version="1.0" encoding="utf-8"?>
<calcChain xmlns="http://schemas.openxmlformats.org/spreadsheetml/2006/main">
  <c r="K60" i="1"/>
  <c r="Q22" i="2" l="1"/>
  <c r="J21"/>
  <c r="F23"/>
  <c r="I23" s="1"/>
  <c r="G27" i="10" l="1"/>
  <c r="G25"/>
  <c r="G26"/>
  <c r="H25"/>
  <c r="G15" i="3" l="1"/>
  <c r="D25" i="10" l="1"/>
  <c r="H26" s="1"/>
  <c r="H27" l="1"/>
  <c r="M54" i="1" l="1"/>
  <c r="M89" s="1"/>
  <c r="N56"/>
  <c r="I22" i="2"/>
  <c r="W15" i="3"/>
  <c r="V15"/>
  <c r="S15"/>
  <c r="U15" s="1"/>
  <c r="L15"/>
  <c r="H15"/>
  <c r="J15" s="1"/>
  <c r="N63" i="1"/>
  <c r="M63"/>
  <c r="F15" i="3"/>
  <c r="J23" i="2" l="1"/>
  <c r="J22"/>
  <c r="M65" i="1"/>
  <c r="L21" i="2"/>
  <c r="K21"/>
  <c r="M20" i="7"/>
  <c r="F15"/>
  <c r="N37"/>
  <c r="E18"/>
  <c r="E19"/>
  <c r="E17"/>
  <c r="E16"/>
  <c r="D16" s="1"/>
  <c r="C16" s="1"/>
  <c r="G16"/>
  <c r="F16" s="1"/>
  <c r="E15"/>
  <c r="D15" s="1"/>
  <c r="C15" s="1"/>
  <c r="E14"/>
  <c r="D14" s="1"/>
  <c r="C14" s="1"/>
  <c r="E13"/>
  <c r="D13" s="1"/>
  <c r="C13" s="1"/>
  <c r="E12"/>
  <c r="D12" s="1"/>
  <c r="C12" s="1"/>
  <c r="E11"/>
  <c r="D11" s="1"/>
  <c r="C11" s="1"/>
  <c r="E10"/>
  <c r="D10" s="1"/>
  <c r="C10" s="1"/>
  <c r="E9"/>
  <c r="D9" s="1"/>
  <c r="C9" s="1"/>
  <c r="E8"/>
  <c r="D8" s="1"/>
  <c r="C8" s="1"/>
  <c r="E7"/>
  <c r="D7" s="1"/>
  <c r="C7" s="1"/>
  <c r="E6"/>
  <c r="D6" s="1"/>
  <c r="C6" s="1"/>
  <c r="E5"/>
  <c r="D5" s="1"/>
  <c r="C5" s="1"/>
  <c r="E4"/>
  <c r="D4" s="1"/>
  <c r="C4" s="1"/>
  <c r="E3"/>
  <c r="E22" s="1"/>
  <c r="G5"/>
  <c r="F5" s="1"/>
  <c r="G6"/>
  <c r="F6" s="1"/>
  <c r="G7"/>
  <c r="F7" s="1"/>
  <c r="G8"/>
  <c r="F8" s="1"/>
  <c r="G9"/>
  <c r="F9" s="1"/>
  <c r="G10"/>
  <c r="F10" s="1"/>
  <c r="G11"/>
  <c r="F11" s="1"/>
  <c r="G12"/>
  <c r="F12" s="1"/>
  <c r="G13"/>
  <c r="F13" s="1"/>
  <c r="G14"/>
  <c r="F14" s="1"/>
  <c r="G15"/>
  <c r="G17"/>
  <c r="F17" s="1"/>
  <c r="G18"/>
  <c r="F18" s="1"/>
  <c r="G19"/>
  <c r="F19" s="1"/>
  <c r="G3"/>
  <c r="F3" s="1"/>
  <c r="G4"/>
  <c r="F4" s="1"/>
  <c r="M45"/>
  <c r="C15" i="3"/>
  <c r="D15" s="1"/>
  <c r="O70" i="1"/>
  <c r="J16" i="4"/>
  <c r="J36" s="1"/>
  <c r="N68" i="1"/>
  <c r="O58"/>
  <c r="N65"/>
  <c r="K23" i="2" l="1"/>
  <c r="K22"/>
  <c r="L23"/>
  <c r="L22"/>
  <c r="K68" i="1"/>
  <c r="N72"/>
  <c r="K70"/>
  <c r="O72"/>
  <c r="D3" i="7"/>
  <c r="C3" s="1"/>
  <c r="G22"/>
  <c r="N89" i="1"/>
  <c r="K16" i="4" s="1"/>
  <c r="K36" s="1"/>
  <c r="F22" i="7"/>
  <c r="K54" i="1"/>
  <c r="K58"/>
  <c r="K72" l="1"/>
  <c r="E16" i="4" s="1"/>
  <c r="E36" s="1"/>
  <c r="K56" i="1"/>
  <c r="D17" i="7"/>
  <c r="C17" s="1"/>
  <c r="D18"/>
  <c r="C18" s="1"/>
  <c r="E23"/>
  <c r="O63" i="1" s="1"/>
  <c r="D19" i="7"/>
  <c r="C19" s="1"/>
  <c r="K63" i="1" l="1"/>
  <c r="K65" s="1"/>
  <c r="K89" s="1"/>
  <c r="O65"/>
  <c r="O89"/>
  <c r="D16" i="4" l="1"/>
  <c r="D36" s="1"/>
  <c r="L16"/>
  <c r="L36" s="1"/>
  <c r="N91" i="1"/>
  <c r="H16" i="4"/>
  <c r="H36" s="1"/>
</calcChain>
</file>

<file path=xl/sharedStrings.xml><?xml version="1.0" encoding="utf-8"?>
<sst xmlns="http://schemas.openxmlformats.org/spreadsheetml/2006/main" count="869" uniqueCount="390">
  <si>
    <t>Форма N 2-ИП ТС</t>
  </si>
  <si>
    <t xml:space="preserve">  </t>
  </si>
  <si>
    <t xml:space="preserve">(наименование регулируемой организации) </t>
  </si>
  <si>
    <t xml:space="preserve">N п/п </t>
  </si>
  <si>
    <t xml:space="preserve">Описание и место </t>
  </si>
  <si>
    <t xml:space="preserve">Основные технические характеристики </t>
  </si>
  <si>
    <t xml:space="preserve">Год начала </t>
  </si>
  <si>
    <t xml:space="preserve">Год окон- </t>
  </si>
  <si>
    <t xml:space="preserve">Расходы на реализацию мероприятий в прогнозных ценах, тыс.руб. (с НДС) </t>
  </si>
  <si>
    <t>Наиме-</t>
  </si>
  <si>
    <t xml:space="preserve"> нование </t>
  </si>
  <si>
    <t xml:space="preserve">Ед.изм. </t>
  </si>
  <si>
    <t xml:space="preserve">Значение показателя </t>
  </si>
  <si>
    <t>реали-</t>
  </si>
  <si>
    <t xml:space="preserve"> зации </t>
  </si>
  <si>
    <t xml:space="preserve">чания реали- </t>
  </si>
  <si>
    <t xml:space="preserve">Всего </t>
  </si>
  <si>
    <t xml:space="preserve">в т.ч. по годам </t>
  </si>
  <si>
    <t>Оста-</t>
  </si>
  <si>
    <t xml:space="preserve"> ток </t>
  </si>
  <si>
    <t xml:space="preserve">объекта </t>
  </si>
  <si>
    <t>до реали-</t>
  </si>
  <si>
    <t xml:space="preserve"> зации меро-</t>
  </si>
  <si>
    <t xml:space="preserve"> прия-</t>
  </si>
  <si>
    <t xml:space="preserve"> тия </t>
  </si>
  <si>
    <t>после реали-</t>
  </si>
  <si>
    <t>меро-</t>
  </si>
  <si>
    <t>зации меро-</t>
  </si>
  <si>
    <t xml:space="preserve"> сиро-</t>
  </si>
  <si>
    <t xml:space="preserve">N </t>
  </si>
  <si>
    <t xml:space="preserve">N+1 </t>
  </si>
  <si>
    <t xml:space="preserve">N+2 </t>
  </si>
  <si>
    <t>финан-</t>
  </si>
  <si>
    <t xml:space="preserve"> вания </t>
  </si>
  <si>
    <t>платы за под-</t>
  </si>
  <si>
    <t xml:space="preserve"> чение </t>
  </si>
  <si>
    <r>
      <t>Группа 1. Строительство, реконструкция или модернизация объектов в целях подключения потребителей:</t>
    </r>
    <r>
      <rPr>
        <sz val="9"/>
        <color theme="1"/>
        <rFont val="Times New Roman"/>
        <family val="1"/>
        <charset val="204"/>
      </rPr>
      <t xml:space="preserve"> </t>
    </r>
  </si>
  <si>
    <t xml:space="preserve">1.1 Строительство новых тепловых сетей в целях подключения потребителей </t>
  </si>
  <si>
    <t xml:space="preserve">1.1.2. </t>
  </si>
  <si>
    <t xml:space="preserve">1.2. Строительство иных объектов системы централизованного теплоснабжения за исключением тепловых сетей, в целях подключения потребителей </t>
  </si>
  <si>
    <t xml:space="preserve">1.2.1. </t>
  </si>
  <si>
    <t xml:space="preserve">1.2.2. </t>
  </si>
  <si>
    <t xml:space="preserve">1.3 Увеличение пропускной способности существующих тепловых сетей в целях подключения потребителей </t>
  </si>
  <si>
    <t xml:space="preserve">1.4 Увеличение мощности и производительности существующих объектов централизованного теплоснабжения, за исключением тепловых сетей в целях подключения потребителей </t>
  </si>
  <si>
    <t xml:space="preserve">Всего по группе 1 </t>
  </si>
  <si>
    <r>
  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  </r>
    <r>
      <rPr>
        <sz val="9"/>
        <color theme="1"/>
        <rFont val="Times New Roman"/>
        <family val="1"/>
        <charset val="204"/>
      </rPr>
      <t xml:space="preserve"> </t>
    </r>
  </si>
  <si>
    <t xml:space="preserve">Всего по группе 2 </t>
  </si>
  <si>
    <r>
  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  </r>
    <r>
      <rPr>
        <sz val="9"/>
        <color theme="1"/>
        <rFont val="Times New Roman"/>
        <family val="1"/>
        <charset val="204"/>
      </rPr>
      <t xml:space="preserve"> </t>
    </r>
  </si>
  <si>
    <t xml:space="preserve">3.1. Реконструкция или модернизация существующих тепловых сетей </t>
  </si>
  <si>
    <t xml:space="preserve">3.2. Реконструкция или модернизация существующих объектов системы централизованного теплоснабжения, за исключением тепловых сетей </t>
  </si>
  <si>
    <t xml:space="preserve">Всего по группе 3 </t>
  </si>
  <si>
    <r>
  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  </r>
    <r>
      <rPr>
        <sz val="9"/>
        <color theme="1"/>
        <rFont val="Times New Roman"/>
        <family val="1"/>
        <charset val="204"/>
      </rPr>
      <t xml:space="preserve"> </t>
    </r>
  </si>
  <si>
    <t xml:space="preserve">Всего по группе 4 </t>
  </si>
  <si>
    <r>
      <t>Группа 5. Вывод из эксплуатации, консервация и демонтаж объектов системы централизованного теплоснабжения</t>
    </r>
    <r>
      <rPr>
        <sz val="9"/>
        <color theme="1"/>
        <rFont val="Times New Roman"/>
        <family val="1"/>
        <charset val="204"/>
      </rPr>
      <t xml:space="preserve"> </t>
    </r>
  </si>
  <si>
    <t xml:space="preserve">5.1 Вывод из эксплуатации, консервация и демонтаж тепловых сетей </t>
  </si>
  <si>
    <t xml:space="preserve">5.1.2. </t>
  </si>
  <si>
    <t xml:space="preserve">5.2 Вывод из эксплуатации, консервация и демонтаж иных объектов системы централизованного теплоснабжения, за исключением тепловых сетей </t>
  </si>
  <si>
    <t xml:space="preserve">5.2.1. </t>
  </si>
  <si>
    <t xml:space="preserve">5.2.2. </t>
  </si>
  <si>
    <t xml:space="preserve">Всего по группе 5 </t>
  </si>
  <si>
    <r>
      <t>ИТОГО по программе</t>
    </r>
    <r>
      <rPr>
        <sz val="9"/>
        <color theme="1"/>
        <rFont val="Times New Roman"/>
        <family val="1"/>
        <charset val="204"/>
      </rPr>
      <t xml:space="preserve"> </t>
    </r>
  </si>
  <si>
    <r>
      <t>Руководитель регулируемой организации</t>
    </r>
    <r>
      <rPr>
        <sz val="9"/>
        <color theme="1"/>
        <rFont val="Times New Roman"/>
        <family val="1"/>
        <charset val="204"/>
      </rPr>
      <t xml:space="preserve"> </t>
    </r>
  </si>
  <si>
    <t xml:space="preserve">М.П. </t>
  </si>
  <si>
    <t xml:space="preserve">Ф.И.О. </t>
  </si>
  <si>
    <t xml:space="preserve">1.1.1. </t>
  </si>
  <si>
    <t>1.3.1.</t>
  </si>
  <si>
    <t>1.3.2.</t>
  </si>
  <si>
    <t>показателя</t>
  </si>
  <si>
    <t>(мощность,</t>
  </si>
  <si>
    <t>протяженность</t>
  </si>
  <si>
    <t>диаметр и т.д.)</t>
  </si>
  <si>
    <t>счет</t>
  </si>
  <si>
    <t xml:space="preserve">в т.ч. за </t>
  </si>
  <si>
    <t xml:space="preserve"> подклю-</t>
  </si>
  <si>
    <t xml:space="preserve"> приятия</t>
  </si>
  <si>
    <t>Профинан-</t>
  </si>
  <si>
    <t>сировано</t>
  </si>
  <si>
    <t xml:space="preserve">  к N </t>
  </si>
  <si>
    <t>1.4.1.</t>
  </si>
  <si>
    <t>1.4.2.</t>
  </si>
  <si>
    <t>2.</t>
  </si>
  <si>
    <t>2.1.</t>
  </si>
  <si>
    <t>2.2.</t>
  </si>
  <si>
    <t>3.1.1.</t>
  </si>
  <si>
    <t>3.1.2.</t>
  </si>
  <si>
    <t>3.2.1.</t>
  </si>
  <si>
    <t>4.1.</t>
  </si>
  <si>
    <t>4.2.</t>
  </si>
  <si>
    <t>5.1.1.</t>
  </si>
  <si>
    <t>расположения</t>
  </si>
  <si>
    <r>
      <t>Инвестиционная программа</t>
    </r>
    <r>
      <rPr>
        <sz val="11"/>
        <color theme="1"/>
        <rFont val="Times New Roman"/>
        <family val="1"/>
        <charset val="204"/>
      </rPr>
      <t xml:space="preserve"> </t>
    </r>
  </si>
  <si>
    <r>
      <t>годы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</si>
  <si>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Форма N 3-ИП ТС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</si>
  <si>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</si>
  <si>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(наименование регулируемой организации)</t>
  </si>
  <si>
    <t>N</t>
  </si>
  <si>
    <t>Наименование показателя</t>
  </si>
  <si>
    <t>Ед.изм.</t>
  </si>
  <si>
    <t>факти-</t>
  </si>
  <si>
    <t>Плановые значения</t>
  </si>
  <si>
    <t>п/п</t>
  </si>
  <si>
    <t>ческие значения</t>
  </si>
  <si>
    <t>Утверж-</t>
  </si>
  <si>
    <t xml:space="preserve"> денный</t>
  </si>
  <si>
    <t>в т.ч. по годам реализации</t>
  </si>
  <si>
    <t>период</t>
  </si>
  <si>
    <t>N+1</t>
  </si>
  <si>
    <t>N+2</t>
  </si>
  <si>
    <t>Удельный расход электрической энергии на транспортировку теплоносителя</t>
  </si>
  <si>
    <t>Удельный расход условного топлива на выработку единицы тепловой энергии и (или) теплоносителя</t>
  </si>
  <si>
    <t>т.у.т./Гкал</t>
  </si>
  <si>
    <t>Объем присоединяемой тепловой нагрузки новых потребителей</t>
  </si>
  <si>
    <t>Гкал/ч</t>
  </si>
  <si>
    <t>%</t>
  </si>
  <si>
    <t>Потери тепловой энергии при передаче тепловой энергии по тепловым сетям</t>
  </si>
  <si>
    <t>Гкал в год</t>
  </si>
  <si>
    <t>% от полезного отпуска тепловой энергии</t>
  </si>
  <si>
    <t>Потери теплоносителя при передаче тепловой энергии по тепловым сетям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</si>
  <si>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среды.</t>
  </si>
  <si>
    <t>в соответствии с законодательством РФ об охране окружающей среды</t>
  </si>
  <si>
    <t>М.П.</t>
  </si>
  <si>
    <t>Ф.И.О.</t>
  </si>
  <si>
    <t xml:space="preserve"> Форма N 4-ИП ТС</t>
  </si>
  <si>
    <t xml:space="preserve">Наимено- </t>
  </si>
  <si>
    <t xml:space="preserve">Показатели надежности </t>
  </si>
  <si>
    <t xml:space="preserve">Показатели энергетической эффективности </t>
  </si>
  <si>
    <t xml:space="preserve">п/п </t>
  </si>
  <si>
    <t xml:space="preserve">вание объекта </t>
  </si>
  <si>
    <t xml:space="preserve">Количество прекращений подачи тепловой энергии, теплоносителя в результате технологических нарушений на тепловых сетях на 1 км тепловых сетей </t>
  </si>
  <si>
    <t xml:space="preserve"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 </t>
  </si>
  <si>
    <t xml:space="preserve">Удельный расход топлива на производство единицы тепловой энергии, отпускаемой с коллекторов источников тепловой энергии </t>
  </si>
  <si>
    <t xml:space="preserve">Отношение величины технологических потерь тепловой энергии, теплоносителя к материальной характеристике тепловой сети </t>
  </si>
  <si>
    <t xml:space="preserve">Величина технологических потерь при передаче тепловой энергии, теплоносителя по тепловым сетям </t>
  </si>
  <si>
    <t xml:space="preserve">Текущее значение </t>
  </si>
  <si>
    <t xml:space="preserve">Плановое значение </t>
  </si>
  <si>
    <r>
      <t>Руководитель ресурсоснабжающей организации</t>
    </r>
    <r>
      <rPr>
        <sz val="9"/>
        <color theme="1"/>
        <rFont val="Times New Roman"/>
        <family val="1"/>
        <charset val="204"/>
      </rPr>
      <t xml:space="preserve"> </t>
    </r>
  </si>
  <si>
    <t>(наименование энергоснабжающей организации)</t>
  </si>
  <si>
    <t>N п/п</t>
  </si>
  <si>
    <t>Источники финансирования</t>
  </si>
  <si>
    <t>по видам деятельности</t>
  </si>
  <si>
    <t>Всего</t>
  </si>
  <si>
    <t>по годам реализации инвестпрограммы</t>
  </si>
  <si>
    <t>1.</t>
  </si>
  <si>
    <t>Собственные средства</t>
  </si>
  <si>
    <t>1.1.</t>
  </si>
  <si>
    <t>амортизационные отчисления</t>
  </si>
  <si>
    <t>1.2.</t>
  </si>
  <si>
    <t>прибыль, направленная на инвестиции</t>
  </si>
  <si>
    <t>1.3.</t>
  </si>
  <si>
    <t>средства, полученные за счет платы за подключение</t>
  </si>
  <si>
    <t>1.4.</t>
  </si>
  <si>
    <t>прочие собственные средства, в т.ч. средства от эмиссии ценных бумаг</t>
  </si>
  <si>
    <t>Привлеченные средства</t>
  </si>
  <si>
    <t>кредиты</t>
  </si>
  <si>
    <t>займы организаций</t>
  </si>
  <si>
    <t>2.3.</t>
  </si>
  <si>
    <t>прочие привлеченные средства</t>
  </si>
  <si>
    <t>3.</t>
  </si>
  <si>
    <t>Бюджетное финансирование</t>
  </si>
  <si>
    <t>4.</t>
  </si>
  <si>
    <t>Прочие источники финансирования, в.т.ч. лизинг</t>
  </si>
  <si>
    <t>ИТОГО по программе</t>
  </si>
  <si>
    <t>Руководитель ресурсоснабжаюшей организации</t>
  </si>
  <si>
    <t>Форма 6.1-ИП ТС</t>
  </si>
  <si>
    <t>Отчет об исполнении инвестиционной программы</t>
  </si>
  <si>
    <t>в сфере теплоснабжения за</t>
  </si>
  <si>
    <t>год</t>
  </si>
  <si>
    <t>Наименование мероприятий</t>
  </si>
  <si>
    <t>Год начала реализации мероприятия</t>
  </si>
  <si>
    <t>Гол окончания реализации мероприятия</t>
  </si>
  <si>
    <t>Стоимость мероприятий, тыс.руб. (с НДС)</t>
  </si>
  <si>
    <t>Примечание</t>
  </si>
  <si>
    <t>план</t>
  </si>
  <si>
    <t>факт</t>
  </si>
  <si>
    <t>Группа 1. Строительство, реконструкция или модернизация объектов в целях подключения потребителей:</t>
  </si>
  <si>
    <t>1.1. Строительство новых тепловых сетей в целях подключения потребителей</t>
  </si>
  <si>
    <t>1.1.1.</t>
  </si>
  <si>
    <t>1.1.2.</t>
  </si>
  <si>
    <t>1.2. Строительство иных объектов системы централизованного теплоснабжения за исключением тепловых сетей, в целях подключения потребителей</t>
  </si>
  <si>
    <t>1.2.1.</t>
  </si>
  <si>
    <t>1.2.2.</t>
  </si>
  <si>
    <t>1.3. Увеличение пропускной способности существующих тепловых сетей в целях подключения потребителей</t>
  </si>
  <si>
    <t>1.4. Увеличение мощности и производительности существующих объектов централизованного теплоснабжения, за исключением тепловых сетей в целях подключения потребителей</t>
  </si>
  <si>
    <t>Всего по группе 1.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</si>
  <si>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</t>
  </si>
  <si>
    <t>2.1.1.</t>
  </si>
  <si>
    <t>2.1.2.</t>
  </si>
  <si>
    <t>Всего по группе 2.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</si>
  <si>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</si>
  <si>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3.1. Реконструкция или модернизация существующих тепловых сетей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</si>
  <si>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</si>
  <si>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3.2.2.</t>
  </si>
  <si>
    <t>Всего по группе 3.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</si>
  <si>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</si>
  <si>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4 1.1.</t>
  </si>
  <si>
    <t>4.1.2.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</si>
  <si>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</si>
  <si>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</si>
  <si>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</si>
  <si>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5.1.2.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</si>
  <si>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</si>
  <si>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5.2.2.</t>
  </si>
  <si>
    <t>Всего по группе 5.</t>
  </si>
  <si>
    <t>Руководитель ресурсоснабжающей организации</t>
  </si>
  <si>
    <t>     </t>
  </si>
  <si>
    <t xml:space="preserve"> Форма 6.2-ИП ТС</t>
  </si>
  <si>
    <t>Отчет о достижении плановых показателей надежности и энергетической эффективности объектов системы централизованной теплоснабжения</t>
  </si>
  <si>
    <t>за</t>
  </si>
  <si>
    <t>Наименование</t>
  </si>
  <si>
    <t>Показатели надежности</t>
  </si>
  <si>
    <t>Показатели энергетической эффективности</t>
  </si>
  <si>
    <t>объекта</t>
  </si>
  <si>
    <t>Количество прекращений подачи тепловой энергии, теплоноси-</t>
  </si>
  <si>
    <t xml:space="preserve"> теля в результате технологи-</t>
  </si>
  <si>
    <t xml:space="preserve"> ческих нарушений на тепловых сетях на 1 км тепловых сетей,</t>
  </si>
  <si>
    <t xml:space="preserve"> ческих нарушений на источниках тепловой энергии на 1 Гкал/час установлен-</t>
  </si>
  <si>
    <t xml:space="preserve"> 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</si>
  <si>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</si>
  <si>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технологи-</t>
  </si>
  <si>
    <t xml:space="preserve"> ческих потерь тепловой энергии, теплоноси-</t>
  </si>
  <si>
    <t xml:space="preserve"> теля к материаль-</t>
  </si>
  <si>
    <t xml:space="preserve"> ной характерис-</t>
  </si>
  <si>
    <t xml:space="preserve"> тике тепловой сети</t>
  </si>
  <si>
    <t>Величина технологичес-</t>
  </si>
  <si>
    <t xml:space="preserve"> ких потерь при передаче тепловой энергии, теплоноси-</t>
  </si>
  <si>
    <t xml:space="preserve"> теля по тепловым сетям</t>
  </si>
  <si>
    <t>Исполнитель:</t>
  </si>
  <si>
    <t>(должность)</t>
  </si>
  <si>
    <t>контакт.тел. с кодом города</t>
  </si>
  <si>
    <t>контакт. E-mail</t>
  </si>
  <si>
    <r>
      <t>Показатели надежности и энергетической эффективности объектов централизованного теплоснабжения</t>
    </r>
    <r>
      <rPr>
        <sz val="12"/>
        <color theme="1"/>
        <rFont val="Times New Roman"/>
        <family val="1"/>
        <charset val="204"/>
      </rPr>
      <t xml:space="preserve"> </t>
    </r>
  </si>
  <si>
    <t>5.2.1.</t>
  </si>
  <si>
    <t>Государственное унитарное предприятие города Севастополя "Севтеплоэнерго"</t>
  </si>
  <si>
    <t>2018-2020</t>
  </si>
  <si>
    <t>Государственное унитарное предприятия города Севастополя "Севтеплоэнерго"</t>
  </si>
  <si>
    <t>шт.</t>
  </si>
  <si>
    <t>м</t>
  </si>
  <si>
    <t>Применение регуляторов частоты вращения асинхронных двигателей</t>
  </si>
  <si>
    <t>Экономия потребления электроэнергии</t>
  </si>
  <si>
    <t>3.1.3.</t>
  </si>
  <si>
    <t>Кот. Муссон: от ул.Л.Чайкиной, 95- до ТК4,5 (ул. Меньшикова, 84)</t>
  </si>
  <si>
    <t>(прокладка подземная)</t>
  </si>
  <si>
    <t>Электродвигатели  тягодутьевых механизмов и насосов на котельной ул.Геловани, 3</t>
  </si>
  <si>
    <t>Шкаф преобразователя частоты</t>
  </si>
  <si>
    <t xml:space="preserve">на предизолированные </t>
  </si>
  <si>
    <t>Автоматизация и диспетчеризация ЦТП от котельной Рыбаков,1</t>
  </si>
  <si>
    <t>Кот.ул. Рыбаков,1 : от ТК--40 -  до ул. Героев Сталинграда,33</t>
  </si>
  <si>
    <r>
      <rPr>
        <sz val="9"/>
        <color theme="1"/>
        <rFont val="Calibri"/>
        <family val="2"/>
        <charset val="204"/>
      </rPr>
      <t>Ø</t>
    </r>
    <r>
      <rPr>
        <sz val="9"/>
        <color theme="1"/>
        <rFont val="Times New Roman"/>
        <family val="1"/>
        <charset val="204"/>
      </rPr>
      <t xml:space="preserve"> 159 -43 м;            </t>
    </r>
    <r>
      <rPr>
        <sz val="9"/>
        <color theme="1"/>
        <rFont val="Calibri"/>
        <family val="2"/>
        <charset val="204"/>
      </rPr>
      <t>Ø</t>
    </r>
    <r>
      <rPr>
        <sz val="9"/>
        <color theme="1"/>
        <rFont val="Times New Roman"/>
        <family val="1"/>
        <charset val="204"/>
      </rPr>
      <t xml:space="preserve">133-70 м;              </t>
    </r>
    <r>
      <rPr>
        <sz val="9"/>
        <color theme="1"/>
        <rFont val="Calibri"/>
        <family val="2"/>
        <charset val="204"/>
      </rPr>
      <t>Ø</t>
    </r>
    <r>
      <rPr>
        <sz val="9"/>
        <color theme="1"/>
        <rFont val="Times New Roman"/>
        <family val="1"/>
        <charset val="204"/>
      </rPr>
      <t xml:space="preserve">108-42 м ;             </t>
    </r>
    <r>
      <rPr>
        <sz val="9"/>
        <color theme="1"/>
        <rFont val="Calibri"/>
        <family val="2"/>
        <charset val="204"/>
      </rPr>
      <t>Ø</t>
    </r>
    <r>
      <rPr>
        <sz val="9"/>
        <color theme="1"/>
        <rFont val="Times New Roman"/>
        <family val="1"/>
        <charset val="204"/>
      </rPr>
      <t>89-60 м;  (прокладка подземная)</t>
    </r>
  </si>
  <si>
    <r>
      <rPr>
        <sz val="9"/>
        <color theme="1"/>
        <rFont val="Calibri"/>
        <family val="2"/>
        <charset val="204"/>
      </rPr>
      <t>Ø</t>
    </r>
    <r>
      <rPr>
        <sz val="9"/>
        <color theme="1"/>
        <rFont val="Times New Roman"/>
        <family val="1"/>
        <charset val="204"/>
      </rPr>
      <t>159-200 м</t>
    </r>
  </si>
  <si>
    <r>
      <t xml:space="preserve">  </t>
    </r>
    <r>
      <rPr>
        <sz val="9"/>
        <color theme="1"/>
        <rFont val="Calibri"/>
        <family val="2"/>
        <charset val="204"/>
      </rPr>
      <t>Ø</t>
    </r>
    <r>
      <rPr>
        <sz val="9"/>
        <color theme="1"/>
        <rFont val="Times New Roman"/>
        <family val="1"/>
        <charset val="204"/>
      </rPr>
      <t>133-200 м</t>
    </r>
  </si>
  <si>
    <t>Галимуллин Р.А.</t>
  </si>
  <si>
    <t>Государственное унитарное предприятие г. Севастополя "Севтеплоэнерго"</t>
  </si>
  <si>
    <t>всего:</t>
  </si>
  <si>
    <t>Капитальный ремонт (модернизация) тепловых сетей с заменой труб</t>
  </si>
  <si>
    <t xml:space="preserve">Повышение надежности теплоснабжения. </t>
  </si>
  <si>
    <t xml:space="preserve"> -</t>
  </si>
  <si>
    <t xml:space="preserve">3 2.1. </t>
  </si>
  <si>
    <t>Непрерывность контроля за работой оборудования, сокращение численности оперативного персонала</t>
  </si>
  <si>
    <t>Кот. ул. Рыбаков, 1: от ЦТП-34 до Проспекта Октябрьской Революции, 93</t>
  </si>
  <si>
    <t>№ п/п</t>
  </si>
  <si>
    <t xml:space="preserve">№ ЦТП  </t>
  </si>
  <si>
    <t>Стоимость оборудования, EUR без НДС</t>
  </si>
  <si>
    <t>Стоимость оборудования, EUR с НДС</t>
  </si>
  <si>
    <t>ЦТП 36, Корчагина 1А</t>
  </si>
  <si>
    <t>ЦТП 46, Героев Бреста 33А</t>
  </si>
  <si>
    <t>ЦТП 30,  Победы Октябрьской революции 23</t>
  </si>
  <si>
    <t>ЦТП 33, Юмашева, 16</t>
  </si>
  <si>
    <t>ЦТП 29, Победы Октябрьской революции 43А</t>
  </si>
  <si>
    <t>ЦТП 31, Победы Октябрьской Революции, 23</t>
  </si>
  <si>
    <t>ЦТП 35, Победы Октябрьской Революции, 56</t>
  </si>
  <si>
    <t>ЦТП 41, Колобова 21</t>
  </si>
  <si>
    <t>ЦТП 47, Победы Октябрьской Революции 40</t>
  </si>
  <si>
    <t>ЦТП 48, Победы Октябрьской Революции, 26А</t>
  </si>
  <si>
    <t>ЦТП Верхний, ул. Блюхера</t>
  </si>
  <si>
    <t>ЦТП 37, Правды 29</t>
  </si>
  <si>
    <t>ЦТП 44, Героев Бреста 33А</t>
  </si>
  <si>
    <t xml:space="preserve">ЦТП-38, Г.Бреста,15-а </t>
  </si>
  <si>
    <t>ЦТП-53, Кесаева,8-а</t>
  </si>
  <si>
    <t xml:space="preserve">ЦТП-40, Корчагина,40-а </t>
  </si>
  <si>
    <t>Стоимость оборудования, тыс. руб. с НДС
(14.02.2016 г. -61,52)</t>
  </si>
  <si>
    <t>ЦТП -36; ЦТП-37; ЦТП-38;ЦТП-40; ЦТП-44; ЦТП-46, ЦТП "Верхний", ЦТП -41; ЦТП-35; ЦТП-47;ЦТП-53; ЦТП-48; ЦТП -30; ЦТП-29; ЦТП-33; ЦТП-31;</t>
  </si>
  <si>
    <t>количество ЦТП</t>
  </si>
  <si>
    <t>2016 г.</t>
  </si>
  <si>
    <t>39,7 (без ГВС)</t>
  </si>
  <si>
    <t>ГУПС "Севтеплоэнерго"</t>
  </si>
  <si>
    <t>передача тепловой энергии</t>
  </si>
  <si>
    <t>производство тепловой энергии</t>
  </si>
  <si>
    <t>Стоимость оборудования, RUB без НДС</t>
  </si>
  <si>
    <t>Стоимость оборудования, RUB с НДС</t>
  </si>
  <si>
    <t>ПИР, RUB</t>
  </si>
  <si>
    <t>ПНР, СМР, RUB</t>
  </si>
  <si>
    <t>Павильон №3</t>
  </si>
  <si>
    <t>Необследованный ЦТП 1</t>
  </si>
  <si>
    <t>Необследованный ЦТП 2</t>
  </si>
  <si>
    <t>Необследованный ЦТП 3</t>
  </si>
  <si>
    <t>ПО</t>
  </si>
  <si>
    <t>Стоимость, руб. с НДС</t>
  </si>
  <si>
    <t>Количество, шт.</t>
  </si>
  <si>
    <t>Сумма, руб. с НДС</t>
  </si>
  <si>
    <t>ПНР, RUB</t>
  </si>
  <si>
    <t>Microsoft Windows 10</t>
  </si>
  <si>
    <t>Microsoft Windows Server 2012 R2 Standart Edition</t>
  </si>
  <si>
    <t>Оборудование</t>
  </si>
  <si>
    <t>HP ProLiant DL360 Gen9 Golden Offer</t>
  </si>
  <si>
    <t>HDD 1ТБ</t>
  </si>
  <si>
    <t>SDD 256ГБ 2.5" SATA III</t>
  </si>
  <si>
    <t>Cisco 2911R-SEC/K9</t>
  </si>
  <si>
    <t>Cisco Catalyst 2960</t>
  </si>
  <si>
    <t>Cisco EHWIC-4ESG</t>
  </si>
  <si>
    <t>HP ProDesk 490 G3 MT/ Core i7-6700/ 8GB/ 1TB/ DVDRW</t>
  </si>
  <si>
    <t>Монитор 24", клавиатура, мышь, соединительные провода, источник бесперебойного питания ~</t>
  </si>
  <si>
    <t>*Стоимость компьютерного оборудования определена ориентировочно и зависит от конфигурации комплектующих и компании –продавца.</t>
  </si>
  <si>
    <t>№ ЦТП</t>
  </si>
  <si>
    <t>Стоимость ПО Comfort Contour Pro</t>
  </si>
  <si>
    <t>Всего по материалам, RUB</t>
  </si>
  <si>
    <t>Всего по ПИР, RUB</t>
  </si>
  <si>
    <t>Всего по СМР и ПНР, RUB</t>
  </si>
  <si>
    <t>ИТОГО, RUB</t>
  </si>
  <si>
    <t>ПНР, СМР, ПИР,  тыс. руб.</t>
  </si>
  <si>
    <t>в т.ч. ПИР, тыс. руб.</t>
  </si>
  <si>
    <t>Оборудование для  диспетчерского пункта и серверной на котельной Рыбаков,1</t>
  </si>
  <si>
    <t>Стоимость Программного обеспечения Comfort Contour Pro</t>
  </si>
  <si>
    <t>мероприятий</t>
  </si>
  <si>
    <t>(цель реализации)</t>
  </si>
  <si>
    <t xml:space="preserve">Обоснование </t>
  </si>
  <si>
    <t xml:space="preserve">необходимости  </t>
  </si>
  <si>
    <t xml:space="preserve">Материальная характеристика </t>
  </si>
  <si>
    <t>м2</t>
  </si>
  <si>
    <t>Гкал</t>
  </si>
  <si>
    <t xml:space="preserve">теплопотери: </t>
  </si>
  <si>
    <t>Электродвигатели  тягодутьевых механизмов на котельной ул.Загородняя балка,15</t>
  </si>
  <si>
    <t>41,0 (39,65)</t>
  </si>
  <si>
    <t>40,9 (39,60)</t>
  </si>
  <si>
    <t>40,85 (39,55)</t>
  </si>
  <si>
    <t>-</t>
  </si>
  <si>
    <t>Руководитель регулируемой организации:</t>
  </si>
  <si>
    <t>Установленная мощность</t>
  </si>
  <si>
    <t xml:space="preserve"> Форма N 5-ИП ТС</t>
  </si>
  <si>
    <t>Государственного унитарного предприятия города Севастополя "Севтеплоэнерго"</t>
  </si>
  <si>
    <t xml:space="preserve">Финансовый план </t>
  </si>
  <si>
    <t xml:space="preserve">           в сфере теплоснабжения на  2018-2020 годы</t>
  </si>
  <si>
    <t xml:space="preserve">М.П.      </t>
  </si>
  <si>
    <t xml:space="preserve"> Галимуллин Р.А.</t>
  </si>
  <si>
    <t>Директор</t>
  </si>
  <si>
    <t xml:space="preserve">Директор </t>
  </si>
  <si>
    <t xml:space="preserve">Директор   </t>
  </si>
  <si>
    <t>где</t>
  </si>
  <si>
    <t>которых явились технологические нарушения на тепловых сетях, за год, предшествующий</t>
  </si>
  <si>
    <t>году начала реализации инвестиционной программы;</t>
  </si>
  <si>
    <t xml:space="preserve">        tn -  соответствующий год реализации инвестиционной программы, на который устанавливаются</t>
  </si>
  <si>
    <t>показатели надежности и энергетической эффективности объектов теплоснабжения;</t>
  </si>
  <si>
    <t xml:space="preserve">    Расчет плановых значений показателя надежности объектов теплоснабжения ,</t>
  </si>
  <si>
    <t xml:space="preserve">    определяемых количеством прекращений подачи тепловой энергии в результате </t>
  </si>
  <si>
    <t xml:space="preserve">     технологических нарушений на тепловых сетях.</t>
  </si>
  <si>
    <t xml:space="preserve">         L - суммарная протяженность тепловой сети в двухтубном исчислении, км;</t>
  </si>
  <si>
    <t>тепловых сетей в двухтрубном исчислении, вводимых в эксплуатацию в соответствующем году</t>
  </si>
  <si>
    <t>реализации инвестиционной программы, км;</t>
  </si>
  <si>
    <t>соответствующем году реализации инвестиционной программы, км;</t>
  </si>
  <si>
    <t>Гкал/кв.м</t>
  </si>
  <si>
    <t>мат.характеристика</t>
  </si>
  <si>
    <t>кв.м</t>
  </si>
  <si>
    <t>Показатели энергетической эффективности объектов теплоснабжения</t>
  </si>
  <si>
    <t>кВт·ч/Гкал</t>
  </si>
  <si>
    <t>куб.м. для пара**</t>
  </si>
  <si>
    <t>тонн в год для воды*</t>
  </si>
  <si>
    <t>*  -  величина потерь  без учета подачи  горячей воды потребителям;</t>
  </si>
  <si>
    <t>** -  учет потерь пара не ведется в связи с безвозвратной подачей пара потребителю.</t>
  </si>
  <si>
    <t xml:space="preserve">           Директор </t>
  </si>
  <si>
    <t>т.у.т./м3</t>
  </si>
  <si>
    <t xml:space="preserve">  L, км</t>
  </si>
  <si>
    <t xml:space="preserve"> Nп сети от to-1, ед.</t>
  </si>
  <si>
    <t>Nп сети от to-1/ L</t>
  </si>
  <si>
    <t>L tn - ∑ Lзамtn/ Ltn</t>
  </si>
  <si>
    <t xml:space="preserve"> Lзам</t>
  </si>
  <si>
    <t>Р п сети от tn</t>
  </si>
  <si>
    <t xml:space="preserve">    (Постановление Правительства РФ от 16 мая 2014 г. №452)</t>
  </si>
  <si>
    <t xml:space="preserve"> на 2018-2020 годы</t>
  </si>
  <si>
    <r>
      <t xml:space="preserve">Р </t>
    </r>
    <r>
      <rPr>
        <vertAlign val="subscript"/>
        <sz val="13"/>
        <color theme="1"/>
        <rFont val="Times New Roman"/>
        <family val="1"/>
        <charset val="204"/>
      </rPr>
      <t>п сети от tn</t>
    </r>
    <r>
      <rPr>
        <sz val="13"/>
        <color theme="1"/>
        <rFont val="Times New Roman"/>
        <family val="1"/>
        <charset val="204"/>
      </rPr>
      <t xml:space="preserve"> = (N</t>
    </r>
    <r>
      <rPr>
        <vertAlign val="subscript"/>
        <sz val="13"/>
        <color theme="1"/>
        <rFont val="Times New Roman"/>
        <family val="1"/>
        <charset val="204"/>
      </rPr>
      <t>п сети от to-1</t>
    </r>
    <r>
      <rPr>
        <sz val="13"/>
        <color theme="1"/>
        <rFont val="Times New Roman"/>
        <family val="1"/>
        <charset val="204"/>
      </rPr>
      <t>/ L</t>
    </r>
    <r>
      <rPr>
        <vertAlign val="subscript"/>
        <sz val="13"/>
        <color theme="1"/>
        <rFont val="Times New Roman"/>
        <family val="1"/>
        <charset val="204"/>
      </rPr>
      <t>to-1</t>
    </r>
    <r>
      <rPr>
        <sz val="13"/>
        <color theme="1"/>
        <rFont val="Times New Roman"/>
        <family val="1"/>
        <charset val="204"/>
      </rPr>
      <t xml:space="preserve">) x (L </t>
    </r>
    <r>
      <rPr>
        <vertAlign val="subscript"/>
        <sz val="13"/>
        <color theme="1"/>
        <rFont val="Times New Roman"/>
        <family val="1"/>
        <charset val="204"/>
      </rPr>
      <t>tn</t>
    </r>
    <r>
      <rPr>
        <sz val="13"/>
        <color theme="1"/>
        <rFont val="Times New Roman"/>
        <family val="1"/>
        <charset val="204"/>
      </rPr>
      <t xml:space="preserve"> - ∑ L</t>
    </r>
    <r>
      <rPr>
        <vertAlign val="subscript"/>
        <sz val="13"/>
        <color theme="1"/>
        <rFont val="Times New Roman"/>
        <family val="1"/>
        <charset val="204"/>
      </rPr>
      <t>зам</t>
    </r>
    <r>
      <rPr>
        <sz val="13"/>
        <color theme="1"/>
        <rFont val="Times New Roman"/>
        <family val="1"/>
        <charset val="204"/>
      </rPr>
      <t>t</t>
    </r>
    <r>
      <rPr>
        <vertAlign val="subscript"/>
        <sz val="13"/>
        <color theme="1"/>
        <rFont val="Times New Roman"/>
        <family val="1"/>
        <charset val="204"/>
      </rPr>
      <t>n</t>
    </r>
    <r>
      <rPr>
        <sz val="13"/>
        <color theme="1"/>
        <rFont val="Times New Roman"/>
        <family val="1"/>
        <charset val="204"/>
      </rPr>
      <t>) / L</t>
    </r>
    <r>
      <rPr>
        <vertAlign val="subscript"/>
        <sz val="13"/>
        <color theme="1"/>
        <rFont val="Times New Roman"/>
        <family val="1"/>
        <charset val="204"/>
      </rPr>
      <t>tn</t>
    </r>
  </si>
  <si>
    <r>
      <t xml:space="preserve">       N</t>
    </r>
    <r>
      <rPr>
        <vertAlign val="subscript"/>
        <sz val="13"/>
        <color theme="1"/>
        <rFont val="Times New Roman"/>
        <family val="1"/>
        <charset val="204"/>
      </rPr>
      <t>п сети от to-1</t>
    </r>
    <r>
      <rPr>
        <sz val="13"/>
        <color theme="1"/>
        <rFont val="Times New Roman"/>
        <family val="1"/>
        <charset val="204"/>
      </rPr>
      <t xml:space="preserve"> - фактическое количество прекращений подачи тепловой энергии, причиной</t>
    </r>
  </si>
  <si>
    <r>
      <t xml:space="preserve">        t</t>
    </r>
    <r>
      <rPr>
        <vertAlign val="subscript"/>
        <sz val="13"/>
        <color theme="1"/>
        <rFont val="Times New Roman"/>
        <family val="1"/>
        <charset val="204"/>
      </rPr>
      <t xml:space="preserve">o  </t>
    </r>
    <r>
      <rPr>
        <sz val="13"/>
        <color theme="1"/>
        <rFont val="Times New Roman"/>
        <family val="1"/>
        <charset val="204"/>
      </rPr>
      <t>- 1-й год реализации инвестиционной программы;</t>
    </r>
  </si>
  <si>
    <r>
      <t xml:space="preserve">         ∑ L</t>
    </r>
    <r>
      <rPr>
        <vertAlign val="subscript"/>
        <sz val="13"/>
        <color theme="1"/>
        <rFont val="Times New Roman"/>
        <family val="1"/>
        <charset val="204"/>
      </rPr>
      <t>зам</t>
    </r>
    <r>
      <rPr>
        <sz val="13"/>
        <color theme="1"/>
        <rFont val="Times New Roman"/>
        <family val="1"/>
        <charset val="204"/>
      </rPr>
      <t>t</t>
    </r>
    <r>
      <rPr>
        <vertAlign val="subscript"/>
        <sz val="13"/>
        <color theme="1"/>
        <rFont val="Times New Roman"/>
        <family val="1"/>
        <charset val="204"/>
      </rPr>
      <t>n</t>
    </r>
    <r>
      <rPr>
        <sz val="13"/>
        <color theme="1"/>
        <rFont val="Times New Roman"/>
        <family val="1"/>
        <charset val="204"/>
      </rPr>
      <t xml:space="preserve"> - суммарная протяженность строящихся, реконструируемых и модернизируемых </t>
    </r>
  </si>
  <si>
    <r>
      <t xml:space="preserve">          L</t>
    </r>
    <r>
      <rPr>
        <vertAlign val="subscript"/>
        <sz val="13"/>
        <color theme="1"/>
        <rFont val="Times New Roman"/>
        <family val="1"/>
        <charset val="204"/>
      </rPr>
      <t xml:space="preserve">tn </t>
    </r>
    <r>
      <rPr>
        <sz val="13"/>
        <color theme="1"/>
        <rFont val="Times New Roman"/>
        <family val="1"/>
        <charset val="204"/>
      </rPr>
      <t xml:space="preserve"> - общая протяженность тепловых сетей в двухтрубном исчислении в году,</t>
    </r>
  </si>
  <si>
    <r>
      <t xml:space="preserve">          t</t>
    </r>
    <r>
      <rPr>
        <vertAlign val="subscript"/>
        <sz val="13"/>
        <color theme="1"/>
        <rFont val="Times New Roman"/>
        <family val="1"/>
        <charset val="204"/>
      </rPr>
      <t>o</t>
    </r>
    <r>
      <rPr>
        <sz val="13"/>
        <color theme="1"/>
        <rFont val="Times New Roman"/>
        <family val="1"/>
        <charset val="204"/>
      </rPr>
      <t>-1 - год, предшествующий году начала реализации инвестиционной программы.</t>
    </r>
  </si>
  <si>
    <t>Отношение величины технологических потерь  тепловой энергии  к материальной характеристике тепловой сети</t>
  </si>
  <si>
    <t>1240749,0 (план)</t>
  </si>
  <si>
    <t>Расходы на реализацию инвестиционной программы (тыс.руб. с НДС)</t>
  </si>
  <si>
    <t>2018-2020 годы</t>
  </si>
  <si>
    <t>1.5.</t>
  </si>
  <si>
    <t>1.6.</t>
  </si>
  <si>
    <t>1.7.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</si>
</sst>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9" formatCode="0.00000000"/>
    <numFmt numFmtId="170" formatCode="0.0000000"/>
  </numFmts>
  <fonts count="2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4" tint="0.79998168889431442"/>
      <name val="Calibri"/>
      <family val="2"/>
      <charset val="204"/>
      <scheme val="minor"/>
    </font>
    <font>
      <b/>
      <sz val="9"/>
      <color theme="4" tint="0.7999816888943144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40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 inden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 indent="1"/>
    </xf>
    <xf numFmtId="0" fontId="0" fillId="0" borderId="5" xfId="0" applyBorder="1" applyAlignment="1">
      <alignment vertical="top" wrapText="1" indent="1"/>
    </xf>
    <xf numFmtId="0" fontId="1" fillId="0" borderId="0" xfId="0" applyFont="1"/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2" fontId="3" fillId="0" borderId="8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vertical="top" wrapText="1"/>
    </xf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8" xfId="0" applyBorder="1"/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Border="1"/>
    <xf numFmtId="2" fontId="3" fillId="0" borderId="3" xfId="0" applyNumberFormat="1" applyFont="1" applyBorder="1" applyAlignment="1">
      <alignment vertical="top" wrapText="1"/>
    </xf>
    <xf numFmtId="0" fontId="3" fillId="0" borderId="3" xfId="0" applyFont="1" applyBorder="1"/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wrapText="1"/>
    </xf>
    <xf numFmtId="0" fontId="13" fillId="0" borderId="0" xfId="0" applyFont="1"/>
    <xf numFmtId="0" fontId="12" fillId="0" borderId="12" xfId="0" applyFont="1" applyFill="1" applyBorder="1" applyAlignment="1">
      <alignment horizontal="center"/>
    </xf>
    <xf numFmtId="0" fontId="12" fillId="0" borderId="16" xfId="0" applyFont="1" applyFill="1" applyBorder="1" applyAlignment="1">
      <alignment wrapText="1"/>
    </xf>
    <xf numFmtId="0" fontId="12" fillId="0" borderId="7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4" fillId="3" borderId="0" xfId="0" applyFont="1" applyFill="1"/>
    <xf numFmtId="0" fontId="2" fillId="0" borderId="16" xfId="0" applyFont="1" applyBorder="1" applyAlignment="1">
      <alignment vertical="top" wrapText="1"/>
    </xf>
    <xf numFmtId="2" fontId="2" fillId="0" borderId="6" xfId="0" applyNumberFormat="1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15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6" fillId="0" borderId="0" xfId="0" applyFont="1"/>
    <xf numFmtId="0" fontId="12" fillId="0" borderId="7" xfId="0" applyFont="1" applyBorder="1" applyAlignment="1">
      <alignment horizontal="justify" wrapText="1"/>
    </xf>
    <xf numFmtId="3" fontId="0" fillId="0" borderId="0" xfId="0" applyNumberFormat="1"/>
    <xf numFmtId="3" fontId="12" fillId="0" borderId="7" xfId="0" applyNumberFormat="1" applyFont="1" applyBorder="1" applyAlignment="1">
      <alignment horizontal="right"/>
    </xf>
    <xf numFmtId="0" fontId="12" fillId="4" borderId="8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justify"/>
    </xf>
    <xf numFmtId="3" fontId="12" fillId="4" borderId="7" xfId="0" applyNumberFormat="1" applyFont="1" applyFill="1" applyBorder="1" applyAlignment="1">
      <alignment horizontal="right"/>
    </xf>
    <xf numFmtId="0" fontId="11" fillId="5" borderId="12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1" fillId="5" borderId="14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justify"/>
    </xf>
    <xf numFmtId="2" fontId="0" fillId="0" borderId="0" xfId="0" applyNumberFormat="1"/>
    <xf numFmtId="2" fontId="12" fillId="0" borderId="16" xfId="0" applyNumberFormat="1" applyFont="1" applyBorder="1" applyAlignment="1">
      <alignment horizontal="right"/>
    </xf>
    <xf numFmtId="2" fontId="12" fillId="0" borderId="7" xfId="0" applyNumberFormat="1" applyFont="1" applyBorder="1" applyAlignment="1">
      <alignment horizontal="right"/>
    </xf>
    <xf numFmtId="2" fontId="19" fillId="0" borderId="0" xfId="0" applyNumberFormat="1" applyFont="1" applyAlignment="1">
      <alignment horizontal="right"/>
    </xf>
    <xf numFmtId="0" fontId="11" fillId="6" borderId="18" xfId="0" applyFont="1" applyFill="1" applyBorder="1" applyAlignment="1">
      <alignment horizontal="right"/>
    </xf>
    <xf numFmtId="0" fontId="17" fillId="7" borderId="14" xfId="0" applyFont="1" applyFill="1" applyBorder="1" applyAlignment="1">
      <alignment horizontal="right"/>
    </xf>
    <xf numFmtId="0" fontId="17" fillId="7" borderId="18" xfId="0" applyFont="1" applyFill="1" applyBorder="1" applyAlignment="1">
      <alignment horizontal="right"/>
    </xf>
    <xf numFmtId="4" fontId="12" fillId="0" borderId="7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2" fillId="0" borderId="16" xfId="0" applyFont="1" applyBorder="1" applyAlignment="1">
      <alignment horizontal="justify" wrapText="1"/>
    </xf>
    <xf numFmtId="4" fontId="12" fillId="0" borderId="16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4" fontId="12" fillId="0" borderId="12" xfId="0" applyNumberFormat="1" applyFont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wrapText="1"/>
    </xf>
    <xf numFmtId="0" fontId="11" fillId="6" borderId="13" xfId="0" applyFont="1" applyFill="1" applyBorder="1" applyAlignment="1">
      <alignment horizontal="left"/>
    </xf>
    <xf numFmtId="0" fontId="17" fillId="7" borderId="13" xfId="0" applyFont="1" applyFill="1" applyBorder="1" applyAlignment="1">
      <alignment horizontal="left"/>
    </xf>
    <xf numFmtId="2" fontId="0" fillId="0" borderId="15" xfId="0" applyNumberFormat="1" applyFont="1" applyBorder="1" applyAlignment="1">
      <alignment horizontal="center"/>
    </xf>
    <xf numFmtId="0" fontId="12" fillId="3" borderId="13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vertical="top" wrapText="1"/>
    </xf>
    <xf numFmtId="10" fontId="4" fillId="0" borderId="3" xfId="0" applyNumberFormat="1" applyFont="1" applyBorder="1" applyAlignment="1">
      <alignment vertical="top" wrapText="1"/>
    </xf>
    <xf numFmtId="10" fontId="0" fillId="0" borderId="0" xfId="0" applyNumberFormat="1"/>
    <xf numFmtId="0" fontId="7" fillId="0" borderId="0" xfId="0" applyFont="1" applyAlignment="1">
      <alignment vertical="justify" wrapText="1"/>
    </xf>
    <xf numFmtId="0" fontId="0" fillId="0" borderId="0" xfId="0" applyAlignment="1">
      <alignment vertical="justify"/>
    </xf>
    <xf numFmtId="0" fontId="7" fillId="0" borderId="0" xfId="0" applyFont="1" applyBorder="1" applyAlignment="1">
      <alignment vertical="justify" wrapText="1"/>
    </xf>
    <xf numFmtId="0" fontId="3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9" xfId="0" applyBorder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0" fontId="0" fillId="0" borderId="12" xfId="0" applyBorder="1"/>
    <xf numFmtId="0" fontId="3" fillId="0" borderId="0" xfId="0" applyFont="1" applyBorder="1"/>
    <xf numFmtId="0" fontId="0" fillId="0" borderId="0" xfId="0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0" xfId="0" applyFont="1"/>
    <xf numFmtId="0" fontId="1" fillId="0" borderId="20" xfId="0" applyFont="1" applyFill="1" applyBorder="1" applyAlignment="1">
      <alignment vertical="top"/>
    </xf>
    <xf numFmtId="0" fontId="1" fillId="0" borderId="19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20" xfId="0" applyNumberFormat="1" applyFont="1" applyFill="1" applyBorder="1" applyAlignment="1">
      <alignment horizontal="center" vertical="top" wrapText="1"/>
    </xf>
    <xf numFmtId="2" fontId="1" fillId="0" borderId="20" xfId="0" applyNumberFormat="1" applyFont="1" applyFill="1" applyBorder="1" applyAlignment="1">
      <alignment vertical="top" wrapText="1"/>
    </xf>
    <xf numFmtId="0" fontId="7" fillId="0" borderId="20" xfId="0" applyFont="1" applyBorder="1" applyAlignment="1">
      <alignment horizontal="center" vertical="top" wrapText="1"/>
    </xf>
    <xf numFmtId="166" fontId="1" fillId="0" borderId="20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24" fillId="0" borderId="0" xfId="0" applyFont="1"/>
    <xf numFmtId="0" fontId="25" fillId="0" borderId="0" xfId="0" applyFont="1"/>
    <xf numFmtId="0" fontId="25" fillId="0" borderId="22" xfId="0" applyFont="1" applyBorder="1"/>
    <xf numFmtId="0" fontId="25" fillId="0" borderId="23" xfId="0" applyFont="1" applyBorder="1"/>
    <xf numFmtId="0" fontId="25" fillId="0" borderId="20" xfId="0" applyFont="1" applyBorder="1"/>
    <xf numFmtId="0" fontId="25" fillId="0" borderId="20" xfId="0" applyFont="1" applyFill="1" applyBorder="1" applyAlignment="1">
      <alignment horizontal="center"/>
    </xf>
    <xf numFmtId="0" fontId="25" fillId="0" borderId="20" xfId="0" applyFont="1" applyBorder="1" applyAlignment="1">
      <alignment horizontal="center"/>
    </xf>
    <xf numFmtId="165" fontId="25" fillId="0" borderId="20" xfId="0" applyNumberFormat="1" applyFont="1" applyBorder="1" applyAlignment="1">
      <alignment horizontal="center"/>
    </xf>
    <xf numFmtId="165" fontId="25" fillId="0" borderId="22" xfId="0" applyNumberFormat="1" applyFont="1" applyBorder="1" applyAlignment="1">
      <alignment horizontal="center"/>
    </xf>
    <xf numFmtId="166" fontId="1" fillId="0" borderId="20" xfId="0" applyNumberFormat="1" applyFont="1" applyBorder="1" applyAlignment="1">
      <alignment horizontal="center" vertical="top" wrapText="1"/>
    </xf>
    <xf numFmtId="2" fontId="1" fillId="0" borderId="20" xfId="0" applyNumberFormat="1" applyFont="1" applyFill="1" applyBorder="1" applyAlignment="1">
      <alignment horizontal="center" vertical="top" wrapText="1"/>
    </xf>
    <xf numFmtId="169" fontId="5" fillId="0" borderId="20" xfId="0" applyNumberFormat="1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top" wrapText="1"/>
    </xf>
    <xf numFmtId="170" fontId="5" fillId="0" borderId="20" xfId="0" applyNumberFormat="1" applyFont="1" applyFill="1" applyBorder="1" applyAlignment="1">
      <alignment horizontal="center" vertical="top" wrapText="1"/>
    </xf>
    <xf numFmtId="166" fontId="5" fillId="0" borderId="20" xfId="0" applyNumberFormat="1" applyFont="1" applyFill="1" applyBorder="1" applyAlignment="1">
      <alignment horizontal="center" vertical="top" wrapText="1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 indent="1"/>
    </xf>
    <xf numFmtId="166" fontId="5" fillId="0" borderId="22" xfId="0" applyNumberFormat="1" applyFont="1" applyFill="1" applyBorder="1" applyAlignment="1">
      <alignment horizontal="left" vertical="top" wrapText="1"/>
    </xf>
    <xf numFmtId="166" fontId="5" fillId="0" borderId="28" xfId="0" applyNumberFormat="1" applyFont="1" applyFill="1" applyBorder="1" applyAlignment="1">
      <alignment horizontal="left" vertical="top" wrapText="1"/>
    </xf>
    <xf numFmtId="166" fontId="5" fillId="0" borderId="23" xfId="0" applyNumberFormat="1" applyFont="1" applyFill="1" applyBorder="1" applyAlignment="1">
      <alignment horizontal="left" vertical="top" wrapText="1"/>
    </xf>
    <xf numFmtId="2" fontId="1" fillId="0" borderId="20" xfId="0" applyNumberFormat="1" applyFont="1" applyFill="1" applyBorder="1" applyAlignment="1">
      <alignment horizontal="left" vertical="top" wrapText="1" indent="1"/>
    </xf>
    <xf numFmtId="2" fontId="1" fillId="0" borderId="20" xfId="0" applyNumberFormat="1" applyFont="1" applyFill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166" fontId="1" fillId="0" borderId="20" xfId="0" applyNumberFormat="1" applyFont="1" applyBorder="1" applyAlignment="1">
      <alignment horizontal="center" vertical="top" wrapText="1"/>
    </xf>
    <xf numFmtId="0" fontId="1" fillId="0" borderId="20" xfId="0" applyFont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7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 indent="1"/>
    </xf>
    <xf numFmtId="0" fontId="0" fillId="0" borderId="20" xfId="0" applyBorder="1"/>
    <xf numFmtId="166" fontId="5" fillId="0" borderId="22" xfId="0" applyNumberFormat="1" applyFont="1" applyFill="1" applyBorder="1" applyAlignment="1">
      <alignment horizontal="center" vertical="top" wrapText="1"/>
    </xf>
    <xf numFmtId="166" fontId="5" fillId="0" borderId="28" xfId="0" applyNumberFormat="1" applyFont="1" applyFill="1" applyBorder="1" applyAlignment="1">
      <alignment horizontal="center" vertical="top" wrapText="1"/>
    </xf>
    <xf numFmtId="166" fontId="5" fillId="0" borderId="23" xfId="0" applyNumberFormat="1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 indent="1"/>
    </xf>
    <xf numFmtId="0" fontId="1" fillId="0" borderId="15" xfId="0" applyFont="1" applyBorder="1" applyAlignment="1">
      <alignment horizontal="left" vertical="top" wrapText="1" inden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0" fillId="0" borderId="20" xfId="0" applyFill="1" applyBorder="1"/>
    <xf numFmtId="0" fontId="1" fillId="0" borderId="20" xfId="0" applyFont="1" applyFill="1" applyBorder="1" applyAlignment="1">
      <alignment horizontal="left" vertical="top" wrapText="1" indent="1"/>
    </xf>
    <xf numFmtId="16" fontId="1" fillId="0" borderId="2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center" vertical="justify" wrapText="1"/>
    </xf>
    <xf numFmtId="0" fontId="6" fillId="0" borderId="0" xfId="0" applyFont="1" applyAlignment="1">
      <alignment horizontal="left" vertical="justify"/>
    </xf>
    <xf numFmtId="164" fontId="1" fillId="0" borderId="20" xfId="0" applyNumberFormat="1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left" vertical="top" wrapText="1" indent="1"/>
    </xf>
    <xf numFmtId="2" fontId="3" fillId="0" borderId="8" xfId="0" applyNumberFormat="1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2" fontId="3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left" vertical="top" wrapText="1" indent="1"/>
    </xf>
    <xf numFmtId="164" fontId="3" fillId="0" borderId="8" xfId="0" applyNumberFormat="1" applyFont="1" applyBorder="1" applyAlignment="1">
      <alignment horizontal="left" vertical="top" wrapText="1" indent="1"/>
    </xf>
    <xf numFmtId="165" fontId="3" fillId="0" borderId="2" xfId="0" applyNumberFormat="1" applyFont="1" applyBorder="1" applyAlignment="1">
      <alignment horizontal="left" vertical="top" wrapText="1" indent="1"/>
    </xf>
    <xf numFmtId="165" fontId="3" fillId="0" borderId="8" xfId="0" applyNumberFormat="1" applyFont="1" applyBorder="1" applyAlignment="1">
      <alignment horizontal="left" vertical="top" wrapText="1" inden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8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/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8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8" xfId="0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2" fontId="1" fillId="0" borderId="2" xfId="0" applyNumberFormat="1" applyFont="1" applyBorder="1" applyAlignment="1">
      <alignment horizontal="left" vertical="top" wrapText="1" indent="1"/>
    </xf>
    <xf numFmtId="2" fontId="1" fillId="0" borderId="8" xfId="0" applyNumberFormat="1" applyFont="1" applyBorder="1" applyAlignment="1">
      <alignment horizontal="left" vertical="top" wrapText="1" indent="1"/>
    </xf>
    <xf numFmtId="2" fontId="1" fillId="0" borderId="11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left" vertical="top" wrapText="1" indent="1"/>
    </xf>
    <xf numFmtId="2" fontId="1" fillId="0" borderId="4" xfId="0" applyNumberFormat="1" applyFont="1" applyBorder="1" applyAlignment="1">
      <alignment horizontal="left" vertical="top" wrapText="1" indent="1"/>
    </xf>
    <xf numFmtId="2" fontId="1" fillId="0" borderId="10" xfId="0" applyNumberFormat="1" applyFont="1" applyBorder="1" applyAlignment="1">
      <alignment horizontal="left" vertical="top" wrapText="1" indent="1"/>
    </xf>
    <xf numFmtId="2" fontId="1" fillId="0" borderId="7" xfId="0" applyNumberFormat="1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 indent="1"/>
    </xf>
    <xf numFmtId="0" fontId="20" fillId="0" borderId="0" xfId="0" applyFont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2" fontId="1" fillId="0" borderId="1" xfId="0" applyNumberFormat="1" applyFont="1" applyBorder="1" applyAlignment="1">
      <alignment horizontal="left" vertical="top" wrapText="1" inden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 indent="1"/>
    </xf>
    <xf numFmtId="0" fontId="7" fillId="0" borderId="10" xfId="0" applyFont="1" applyBorder="1" applyAlignment="1">
      <alignment horizontal="left" vertical="top" wrapText="1" indent="1"/>
    </xf>
    <xf numFmtId="0" fontId="0" fillId="0" borderId="10" xfId="0" applyBorder="1" applyAlignment="1">
      <alignment vertical="top" wrapText="1" indent="1"/>
    </xf>
    <xf numFmtId="0" fontId="0" fillId="0" borderId="1" xfId="0" applyBorder="1" applyAlignment="1">
      <alignment vertical="top" wrapText="1" indent="1"/>
    </xf>
    <xf numFmtId="0" fontId="0" fillId="0" borderId="7" xfId="0" applyBorder="1" applyAlignment="1">
      <alignment vertical="top" wrapText="1" indent="1"/>
    </xf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vertical="top" wrapText="1" indent="1"/>
    </xf>
    <xf numFmtId="0" fontId="0" fillId="0" borderId="7" xfId="0" applyBorder="1"/>
    <xf numFmtId="0" fontId="0" fillId="0" borderId="5" xfId="0" applyBorder="1" applyAlignment="1">
      <alignment vertical="top" wrapText="1" indent="1"/>
    </xf>
    <xf numFmtId="0" fontId="18" fillId="0" borderId="6" xfId="0" applyFont="1" applyBorder="1" applyAlignment="1">
      <alignment horizontal="right"/>
    </xf>
    <xf numFmtId="2" fontId="10" fillId="3" borderId="0" xfId="0" applyNumberFormat="1" applyFont="1" applyFill="1"/>
    <xf numFmtId="0" fontId="0" fillId="3" borderId="0" xfId="0" applyFill="1"/>
  </cellXfs>
  <cellStyles count="3">
    <cellStyle name="Обычный" xfId="0" builtinId="0"/>
    <cellStyle name="Процентный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8"/>
  <sheetViews>
    <sheetView view="pageBreakPreview" topLeftCell="A49" zoomScale="60" workbookViewId="0">
      <selection activeCell="N71" sqref="N71"/>
    </sheetView>
  </sheetViews>
  <sheetFormatPr defaultRowHeight="15"/>
  <cols>
    <col min="1" max="1" width="5" customWidth="1"/>
    <col min="2" max="2" width="15.42578125" customWidth="1"/>
    <col min="3" max="3" width="13.85546875" customWidth="1"/>
    <col min="4" max="4" width="15.28515625" customWidth="1"/>
    <col min="5" max="5" width="11.140625" customWidth="1"/>
    <col min="6" max="6" width="6.85546875" customWidth="1"/>
    <col min="10" max="10" width="9" customWidth="1"/>
    <col min="11" max="11" width="8" customWidth="1"/>
    <col min="13" max="13" width="9.7109375" bestFit="1" customWidth="1"/>
    <col min="14" max="15" width="10" bestFit="1" customWidth="1"/>
  </cols>
  <sheetData>
    <row r="1" spans="1:20" ht="15.75">
      <c r="O1" s="45"/>
      <c r="P1" s="1" t="s">
        <v>0</v>
      </c>
    </row>
    <row r="2" spans="1:20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5"/>
      <c r="S2" s="2"/>
    </row>
    <row r="3" spans="1:20" ht="14.45" customHeight="1">
      <c r="A3" s="207" t="s">
        <v>90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36"/>
      <c r="Q3" s="36"/>
      <c r="R3" s="36"/>
      <c r="S3" s="36"/>
    </row>
    <row r="4" spans="1:20">
      <c r="A4" s="240" t="s">
        <v>1</v>
      </c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ht="16.5" thickBot="1">
      <c r="A5" s="240"/>
      <c r="B5" s="20"/>
      <c r="C5" s="221" t="s">
        <v>232</v>
      </c>
      <c r="D5" s="221"/>
      <c r="E5" s="221"/>
      <c r="F5" s="221"/>
      <c r="G5" s="221"/>
      <c r="H5" s="221"/>
      <c r="I5" s="221"/>
      <c r="J5" s="221"/>
      <c r="K5" s="221"/>
      <c r="L5" s="221"/>
      <c r="M5" s="20"/>
      <c r="N5" s="20"/>
      <c r="O5" s="17"/>
      <c r="P5" s="17"/>
      <c r="Q5" s="17"/>
      <c r="R5" s="35"/>
      <c r="S5" s="35"/>
    </row>
    <row r="6" spans="1:20" ht="14.45" customHeight="1">
      <c r="A6" s="240" t="s">
        <v>1</v>
      </c>
      <c r="B6" s="208" t="s">
        <v>2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17"/>
      <c r="R6" s="35"/>
      <c r="S6" s="35"/>
    </row>
    <row r="7" spans="1:20" ht="13.9" customHeight="1">
      <c r="A7" s="240"/>
      <c r="B7" s="35"/>
      <c r="C7" s="35"/>
      <c r="D7" s="35"/>
      <c r="E7" s="35"/>
      <c r="F7" s="17"/>
      <c r="G7" s="17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20" ht="22.15" customHeight="1" thickBot="1">
      <c r="A8" s="35" t="s">
        <v>1</v>
      </c>
      <c r="B8" s="35"/>
      <c r="C8" s="35"/>
      <c r="D8" s="35"/>
      <c r="E8" s="35"/>
      <c r="F8" s="235" t="s">
        <v>233</v>
      </c>
      <c r="G8" s="236"/>
      <c r="H8" s="46" t="s">
        <v>91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20" ht="14.45" customHeight="1" thickBot="1">
      <c r="A9" s="24" t="s">
        <v>3</v>
      </c>
      <c r="B9" s="130" t="s">
        <v>208</v>
      </c>
      <c r="C9" s="131" t="s">
        <v>324</v>
      </c>
      <c r="D9" s="24" t="s">
        <v>4</v>
      </c>
      <c r="E9" s="216" t="s">
        <v>5</v>
      </c>
      <c r="F9" s="217"/>
      <c r="G9" s="217"/>
      <c r="H9" s="218"/>
      <c r="I9" s="24" t="s">
        <v>6</v>
      </c>
      <c r="J9" s="24" t="s">
        <v>7</v>
      </c>
      <c r="K9" s="223" t="s">
        <v>8</v>
      </c>
      <c r="L9" s="224"/>
      <c r="M9" s="224"/>
      <c r="N9" s="224"/>
      <c r="O9" s="224"/>
      <c r="P9" s="224"/>
      <c r="Q9" s="225"/>
      <c r="R9" s="38"/>
      <c r="S9" s="38"/>
      <c r="T9" s="38"/>
    </row>
    <row r="10" spans="1:20" ht="14.45" customHeight="1">
      <c r="A10" s="26" t="s">
        <v>1</v>
      </c>
      <c r="B10" s="133" t="s">
        <v>322</v>
      </c>
      <c r="C10" s="132" t="s">
        <v>325</v>
      </c>
      <c r="D10" s="9" t="s">
        <v>89</v>
      </c>
      <c r="E10" s="13" t="s">
        <v>9</v>
      </c>
      <c r="F10" s="24" t="s">
        <v>11</v>
      </c>
      <c r="G10" s="13" t="s">
        <v>12</v>
      </c>
      <c r="H10" s="15"/>
      <c r="I10" s="9" t="s">
        <v>13</v>
      </c>
      <c r="J10" s="26" t="s">
        <v>15</v>
      </c>
      <c r="K10" s="6" t="s">
        <v>16</v>
      </c>
      <c r="L10" s="8" t="s">
        <v>75</v>
      </c>
      <c r="M10" s="216" t="s">
        <v>17</v>
      </c>
      <c r="N10" s="217"/>
      <c r="O10" s="218"/>
      <c r="P10" s="13" t="s">
        <v>18</v>
      </c>
      <c r="Q10" s="24" t="s">
        <v>72</v>
      </c>
    </row>
    <row r="11" spans="1:20" ht="15" customHeight="1" thickBot="1">
      <c r="A11" s="26"/>
      <c r="C11" s="132" t="s">
        <v>323</v>
      </c>
      <c r="D11" s="9" t="s">
        <v>20</v>
      </c>
      <c r="E11" s="16" t="s">
        <v>10</v>
      </c>
      <c r="F11" s="26"/>
      <c r="G11" s="16"/>
      <c r="H11" s="18"/>
      <c r="I11" s="9" t="s">
        <v>14</v>
      </c>
      <c r="J11" s="9" t="s">
        <v>27</v>
      </c>
      <c r="K11" s="26"/>
      <c r="L11" s="9" t="s">
        <v>76</v>
      </c>
      <c r="M11" s="16"/>
      <c r="N11" s="17"/>
      <c r="O11" s="18"/>
      <c r="P11" s="16" t="s">
        <v>19</v>
      </c>
      <c r="Q11" s="26" t="s">
        <v>71</v>
      </c>
    </row>
    <row r="12" spans="1:20" ht="14.45" customHeight="1">
      <c r="A12" s="26" t="s">
        <v>1</v>
      </c>
      <c r="B12" s="9"/>
      <c r="C12" s="26" t="s">
        <v>1</v>
      </c>
      <c r="D12" s="38"/>
      <c r="E12" s="16" t="s">
        <v>67</v>
      </c>
      <c r="F12" s="26" t="s">
        <v>1</v>
      </c>
      <c r="G12" s="13" t="s">
        <v>21</v>
      </c>
      <c r="H12" s="24" t="s">
        <v>25</v>
      </c>
      <c r="I12" s="9" t="s">
        <v>26</v>
      </c>
      <c r="J12" s="9" t="s">
        <v>74</v>
      </c>
      <c r="K12" s="26" t="s">
        <v>1</v>
      </c>
      <c r="L12" s="9" t="s">
        <v>77</v>
      </c>
      <c r="M12" s="6" t="s">
        <v>29</v>
      </c>
      <c r="N12" s="6" t="s">
        <v>30</v>
      </c>
      <c r="O12" s="6" t="s">
        <v>31</v>
      </c>
      <c r="P12" s="16" t="s">
        <v>32</v>
      </c>
      <c r="Q12" s="26" t="s">
        <v>34</v>
      </c>
    </row>
    <row r="13" spans="1:20" ht="14.45" customHeight="1">
      <c r="A13" s="26"/>
      <c r="B13" s="26"/>
      <c r="C13" s="26"/>
      <c r="D13" s="3" t="s">
        <v>1</v>
      </c>
      <c r="E13" s="16" t="s">
        <v>68</v>
      </c>
      <c r="F13" s="26"/>
      <c r="G13" s="16" t="s">
        <v>22</v>
      </c>
      <c r="H13" s="26" t="s">
        <v>22</v>
      </c>
      <c r="I13" s="9" t="s">
        <v>23</v>
      </c>
      <c r="J13" s="9"/>
      <c r="K13" s="26"/>
      <c r="L13" s="9"/>
      <c r="M13" s="57">
        <v>2018</v>
      </c>
      <c r="N13" s="57">
        <v>2019</v>
      </c>
      <c r="O13" s="57">
        <v>2020</v>
      </c>
      <c r="P13" s="16" t="s">
        <v>28</v>
      </c>
      <c r="Q13" s="26" t="s">
        <v>73</v>
      </c>
    </row>
    <row r="14" spans="1:20" ht="15.6" customHeight="1">
      <c r="A14" s="26"/>
      <c r="B14" s="26"/>
      <c r="C14" s="26"/>
      <c r="D14" s="10"/>
      <c r="E14" s="16" t="s">
        <v>69</v>
      </c>
      <c r="F14" s="26"/>
      <c r="G14" s="16" t="s">
        <v>23</v>
      </c>
      <c r="H14" s="26" t="s">
        <v>23</v>
      </c>
      <c r="I14" s="9" t="s">
        <v>24</v>
      </c>
      <c r="J14" s="38"/>
      <c r="K14" s="26"/>
      <c r="L14" s="38"/>
      <c r="M14" s="26"/>
      <c r="N14" s="26"/>
      <c r="O14" s="26"/>
      <c r="P14" s="16" t="s">
        <v>33</v>
      </c>
      <c r="Q14" s="26" t="s">
        <v>35</v>
      </c>
    </row>
    <row r="15" spans="1:20" ht="24.75" customHeight="1" thickBot="1">
      <c r="A15" s="26"/>
      <c r="B15" s="26"/>
      <c r="C15" s="26"/>
      <c r="D15" s="11"/>
      <c r="E15" s="16" t="s">
        <v>70</v>
      </c>
      <c r="F15" s="26"/>
      <c r="G15" s="16" t="s">
        <v>24</v>
      </c>
      <c r="H15" s="26" t="s">
        <v>24</v>
      </c>
      <c r="I15" s="10"/>
      <c r="J15" s="10"/>
      <c r="K15" s="26"/>
      <c r="L15" s="10"/>
      <c r="M15" s="137">
        <v>1.044</v>
      </c>
      <c r="N15" s="137">
        <v>1.046</v>
      </c>
      <c r="O15" s="137">
        <v>1.046</v>
      </c>
      <c r="P15" s="22"/>
      <c r="Q15" s="27"/>
    </row>
    <row r="16" spans="1:20" ht="12.6" customHeight="1" thickBot="1">
      <c r="A16" s="39">
        <v>1</v>
      </c>
      <c r="B16" s="39">
        <v>2</v>
      </c>
      <c r="C16" s="39">
        <v>3</v>
      </c>
      <c r="D16" s="39">
        <v>4</v>
      </c>
      <c r="E16" s="40">
        <v>5</v>
      </c>
      <c r="F16" s="39">
        <v>6</v>
      </c>
      <c r="G16" s="40">
        <v>7</v>
      </c>
      <c r="H16" s="39">
        <v>8</v>
      </c>
      <c r="I16" s="39">
        <v>9</v>
      </c>
      <c r="J16" s="39">
        <v>10</v>
      </c>
      <c r="K16" s="39">
        <v>11</v>
      </c>
      <c r="L16" s="39">
        <v>12</v>
      </c>
      <c r="M16" s="39">
        <v>13</v>
      </c>
      <c r="N16" s="39">
        <v>14</v>
      </c>
      <c r="O16" s="39">
        <v>15</v>
      </c>
      <c r="P16" s="40">
        <v>16</v>
      </c>
      <c r="Q16" s="39">
        <v>17</v>
      </c>
    </row>
    <row r="17" spans="1:20" ht="19.5" customHeight="1" thickBot="1">
      <c r="A17" s="211" t="s">
        <v>36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8"/>
      <c r="M17" s="28"/>
      <c r="N17" s="28"/>
      <c r="O17" s="28"/>
      <c r="P17" s="28"/>
      <c r="Q17" s="29"/>
      <c r="R17" s="37"/>
      <c r="S17" s="37"/>
      <c r="T17" s="38"/>
    </row>
    <row r="18" spans="1:20" ht="16.899999999999999" customHeight="1">
      <c r="A18" s="209" t="s">
        <v>37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3"/>
      <c r="R18" s="17"/>
      <c r="S18" s="17"/>
      <c r="T18" s="38"/>
    </row>
    <row r="19" spans="1:20" ht="13.5" customHeight="1" thickBo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17"/>
      <c r="S19" s="17"/>
      <c r="T19" s="38"/>
    </row>
    <row r="20" spans="1:20">
      <c r="A20" s="24" t="s">
        <v>64</v>
      </c>
      <c r="B20" s="24" t="s">
        <v>1</v>
      </c>
      <c r="C20" s="24" t="s">
        <v>1</v>
      </c>
      <c r="D20" s="24" t="s">
        <v>1</v>
      </c>
      <c r="E20" s="13" t="s">
        <v>1</v>
      </c>
      <c r="F20" s="24" t="s">
        <v>1</v>
      </c>
      <c r="G20" s="24" t="s">
        <v>1</v>
      </c>
      <c r="H20" s="15"/>
      <c r="I20" s="24" t="s">
        <v>1</v>
      </c>
      <c r="J20" s="24" t="s">
        <v>1</v>
      </c>
      <c r="K20" s="24" t="s">
        <v>1</v>
      </c>
      <c r="L20" s="24" t="s">
        <v>1</v>
      </c>
      <c r="M20" s="24" t="s">
        <v>1</v>
      </c>
      <c r="N20" s="24" t="s">
        <v>1</v>
      </c>
      <c r="O20" s="24" t="s">
        <v>1</v>
      </c>
      <c r="P20" s="13" t="s">
        <v>1</v>
      </c>
      <c r="Q20" s="24" t="s">
        <v>1</v>
      </c>
      <c r="R20" s="38"/>
      <c r="S20" s="38"/>
      <c r="T20" s="38"/>
    </row>
    <row r="21" spans="1:20" ht="15.75" thickBot="1">
      <c r="A21" s="25"/>
      <c r="B21" s="25"/>
      <c r="C21" s="25"/>
      <c r="D21" s="25"/>
      <c r="E21" s="19"/>
      <c r="F21" s="25"/>
      <c r="G21" s="25"/>
      <c r="H21" s="21"/>
      <c r="I21" s="25"/>
      <c r="J21" s="25"/>
      <c r="K21" s="25"/>
      <c r="L21" s="25"/>
      <c r="M21" s="25"/>
      <c r="N21" s="25"/>
      <c r="O21" s="25"/>
      <c r="P21" s="19"/>
      <c r="Q21" s="25"/>
      <c r="R21" s="38"/>
      <c r="S21" s="38"/>
      <c r="T21" s="38"/>
    </row>
    <row r="22" spans="1:20">
      <c r="A22" s="24" t="s">
        <v>38</v>
      </c>
      <c r="B22" s="24" t="s">
        <v>1</v>
      </c>
      <c r="C22" s="24" t="s">
        <v>1</v>
      </c>
      <c r="D22" s="24" t="s">
        <v>1</v>
      </c>
      <c r="E22" s="13" t="s">
        <v>1</v>
      </c>
      <c r="F22" s="24" t="s">
        <v>1</v>
      </c>
      <c r="G22" s="24" t="s">
        <v>1</v>
      </c>
      <c r="H22" s="15"/>
      <c r="I22" s="24" t="s">
        <v>1</v>
      </c>
      <c r="J22" s="24" t="s">
        <v>1</v>
      </c>
      <c r="K22" s="24" t="s">
        <v>1</v>
      </c>
      <c r="L22" s="24" t="s">
        <v>1</v>
      </c>
      <c r="M22" s="24" t="s">
        <v>1</v>
      </c>
      <c r="N22" s="24" t="s">
        <v>1</v>
      </c>
      <c r="O22" s="24" t="s">
        <v>1</v>
      </c>
      <c r="P22" s="13" t="s">
        <v>1</v>
      </c>
      <c r="Q22" s="24" t="s">
        <v>1</v>
      </c>
      <c r="R22" s="38"/>
      <c r="S22" s="38"/>
      <c r="T22" s="38"/>
    </row>
    <row r="23" spans="1:20" ht="15.75" thickBot="1">
      <c r="A23" s="25"/>
      <c r="B23" s="25"/>
      <c r="C23" s="25"/>
      <c r="D23" s="25"/>
      <c r="E23" s="19"/>
      <c r="F23" s="25"/>
      <c r="G23" s="25"/>
      <c r="H23" s="21"/>
      <c r="I23" s="25"/>
      <c r="J23" s="25"/>
      <c r="K23" s="25"/>
      <c r="L23" s="25"/>
      <c r="M23" s="25"/>
      <c r="N23" s="25"/>
      <c r="O23" s="25"/>
      <c r="P23" s="19"/>
      <c r="Q23" s="25"/>
      <c r="R23" s="38"/>
      <c r="S23" s="38"/>
      <c r="T23" s="38"/>
    </row>
    <row r="24" spans="1:20" ht="14.45" customHeight="1">
      <c r="A24" s="209" t="s">
        <v>39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14"/>
      <c r="P24" s="14"/>
      <c r="Q24" s="15"/>
      <c r="R24" s="17"/>
      <c r="S24" s="17"/>
      <c r="T24" s="38"/>
    </row>
    <row r="25" spans="1:20" ht="9" customHeight="1" thickBot="1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17"/>
      <c r="S25" s="17"/>
      <c r="T25" s="38"/>
    </row>
    <row r="26" spans="1:20">
      <c r="A26" s="24" t="s">
        <v>40</v>
      </c>
      <c r="B26" s="24" t="s">
        <v>1</v>
      </c>
      <c r="C26" s="24" t="s">
        <v>1</v>
      </c>
      <c r="D26" s="24" t="s">
        <v>1</v>
      </c>
      <c r="E26" s="13" t="s">
        <v>1</v>
      </c>
      <c r="F26" s="24" t="s">
        <v>1</v>
      </c>
      <c r="G26" s="24" t="s">
        <v>1</v>
      </c>
      <c r="H26" s="15"/>
      <c r="I26" s="24" t="s">
        <v>1</v>
      </c>
      <c r="J26" s="24" t="s">
        <v>1</v>
      </c>
      <c r="K26" s="24" t="s">
        <v>1</v>
      </c>
      <c r="L26" s="24" t="s">
        <v>1</v>
      </c>
      <c r="M26" s="24" t="s">
        <v>1</v>
      </c>
      <c r="N26" s="24" t="s">
        <v>1</v>
      </c>
      <c r="O26" s="24" t="s">
        <v>1</v>
      </c>
      <c r="P26" s="13" t="s">
        <v>1</v>
      </c>
      <c r="Q26" s="24" t="s">
        <v>1</v>
      </c>
      <c r="R26" s="38"/>
      <c r="S26" s="38"/>
      <c r="T26" s="38"/>
    </row>
    <row r="27" spans="1:20" ht="15.75" thickBot="1">
      <c r="A27" s="25"/>
      <c r="B27" s="25"/>
      <c r="C27" s="25"/>
      <c r="D27" s="25"/>
      <c r="E27" s="19"/>
      <c r="F27" s="25"/>
      <c r="G27" s="25"/>
      <c r="H27" s="21"/>
      <c r="I27" s="25"/>
      <c r="J27" s="25"/>
      <c r="K27" s="25"/>
      <c r="L27" s="25"/>
      <c r="M27" s="25"/>
      <c r="N27" s="25"/>
      <c r="O27" s="25"/>
      <c r="P27" s="19"/>
      <c r="Q27" s="25"/>
      <c r="R27" s="38"/>
      <c r="S27" s="38"/>
      <c r="T27" s="38"/>
    </row>
    <row r="28" spans="1:20">
      <c r="A28" s="24" t="s">
        <v>41</v>
      </c>
      <c r="B28" s="24" t="s">
        <v>1</v>
      </c>
      <c r="C28" s="24" t="s">
        <v>1</v>
      </c>
      <c r="D28" s="24" t="s">
        <v>1</v>
      </c>
      <c r="E28" s="13" t="s">
        <v>1</v>
      </c>
      <c r="F28" s="24" t="s">
        <v>1</v>
      </c>
      <c r="G28" s="24" t="s">
        <v>1</v>
      </c>
      <c r="H28" s="15"/>
      <c r="I28" s="24" t="s">
        <v>1</v>
      </c>
      <c r="J28" s="24" t="s">
        <v>1</v>
      </c>
      <c r="K28" s="24" t="s">
        <v>1</v>
      </c>
      <c r="L28" s="24" t="s">
        <v>1</v>
      </c>
      <c r="M28" s="24" t="s">
        <v>1</v>
      </c>
      <c r="N28" s="24" t="s">
        <v>1</v>
      </c>
      <c r="O28" s="24" t="s">
        <v>1</v>
      </c>
      <c r="P28" s="13" t="s">
        <v>1</v>
      </c>
      <c r="Q28" s="24" t="s">
        <v>1</v>
      </c>
      <c r="R28" s="38"/>
      <c r="S28" s="38"/>
      <c r="T28" s="38"/>
    </row>
    <row r="29" spans="1:20" ht="15.75" thickBot="1">
      <c r="A29" s="25"/>
      <c r="B29" s="25"/>
      <c r="C29" s="25"/>
      <c r="D29" s="25"/>
      <c r="E29" s="19"/>
      <c r="F29" s="25"/>
      <c r="G29" s="25"/>
      <c r="H29" s="21"/>
      <c r="I29" s="25"/>
      <c r="J29" s="25"/>
      <c r="K29" s="25"/>
      <c r="L29" s="25"/>
      <c r="M29" s="25"/>
      <c r="N29" s="25"/>
      <c r="O29" s="25"/>
      <c r="P29" s="19"/>
      <c r="Q29" s="25"/>
      <c r="R29" s="38"/>
      <c r="S29" s="38"/>
      <c r="T29" s="38"/>
    </row>
    <row r="30" spans="1:20" ht="14.45" customHeight="1">
      <c r="A30" s="209" t="s">
        <v>42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14"/>
      <c r="P30" s="14"/>
      <c r="Q30" s="15"/>
      <c r="R30" s="17"/>
      <c r="S30" s="17"/>
      <c r="T30" s="38"/>
    </row>
    <row r="31" spans="1:20" ht="9.6" customHeight="1" thickBot="1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17"/>
      <c r="S31" s="17"/>
      <c r="T31" s="38"/>
    </row>
    <row r="32" spans="1:20">
      <c r="A32" s="33" t="s">
        <v>65</v>
      </c>
      <c r="B32" s="24" t="s">
        <v>1</v>
      </c>
      <c r="C32" s="24" t="s">
        <v>1</v>
      </c>
      <c r="D32" s="24" t="s">
        <v>1</v>
      </c>
      <c r="E32" s="13" t="s">
        <v>1</v>
      </c>
      <c r="F32" s="24" t="s">
        <v>1</v>
      </c>
      <c r="G32" s="24" t="s">
        <v>1</v>
      </c>
      <c r="H32" s="15"/>
      <c r="I32" s="24" t="s">
        <v>1</v>
      </c>
      <c r="J32" s="24" t="s">
        <v>1</v>
      </c>
      <c r="K32" s="24" t="s">
        <v>1</v>
      </c>
      <c r="L32" s="24" t="s">
        <v>1</v>
      </c>
      <c r="M32" s="24" t="s">
        <v>1</v>
      </c>
      <c r="N32" s="24" t="s">
        <v>1</v>
      </c>
      <c r="O32" s="24" t="s">
        <v>1</v>
      </c>
      <c r="P32" s="13" t="s">
        <v>1</v>
      </c>
      <c r="Q32" s="24" t="s">
        <v>1</v>
      </c>
      <c r="R32" s="38"/>
      <c r="S32" s="38"/>
      <c r="T32" s="38"/>
    </row>
    <row r="33" spans="1:20" ht="15.75" thickBot="1">
      <c r="A33" s="34"/>
      <c r="B33" s="25"/>
      <c r="C33" s="25"/>
      <c r="D33" s="25"/>
      <c r="E33" s="19"/>
      <c r="F33" s="25"/>
      <c r="G33" s="25"/>
      <c r="H33" s="21"/>
      <c r="I33" s="25"/>
      <c r="J33" s="25"/>
      <c r="K33" s="25"/>
      <c r="L33" s="25"/>
      <c r="M33" s="25"/>
      <c r="N33" s="25"/>
      <c r="O33" s="25"/>
      <c r="P33" s="19"/>
      <c r="Q33" s="25"/>
      <c r="R33" s="38"/>
      <c r="S33" s="38"/>
      <c r="T33" s="38"/>
    </row>
    <row r="34" spans="1:20">
      <c r="A34" s="33" t="s">
        <v>66</v>
      </c>
      <c r="B34" s="24" t="s">
        <v>1</v>
      </c>
      <c r="C34" s="24" t="s">
        <v>1</v>
      </c>
      <c r="D34" s="24" t="s">
        <v>1</v>
      </c>
      <c r="E34" s="13" t="s">
        <v>1</v>
      </c>
      <c r="F34" s="24" t="s">
        <v>1</v>
      </c>
      <c r="G34" s="24" t="s">
        <v>1</v>
      </c>
      <c r="H34" s="15"/>
      <c r="I34" s="24" t="s">
        <v>1</v>
      </c>
      <c r="J34" s="24" t="s">
        <v>1</v>
      </c>
      <c r="K34" s="24" t="s">
        <v>1</v>
      </c>
      <c r="L34" s="24" t="s">
        <v>1</v>
      </c>
      <c r="M34" s="24" t="s">
        <v>1</v>
      </c>
      <c r="N34" s="24" t="s">
        <v>1</v>
      </c>
      <c r="O34" s="24" t="s">
        <v>1</v>
      </c>
      <c r="P34" s="13" t="s">
        <v>1</v>
      </c>
      <c r="Q34" s="24" t="s">
        <v>1</v>
      </c>
      <c r="R34" s="38"/>
      <c r="S34" s="38"/>
      <c r="T34" s="38"/>
    </row>
    <row r="35" spans="1:20" ht="15.75" thickBot="1">
      <c r="A35" s="34"/>
      <c r="B35" s="25"/>
      <c r="C35" s="25"/>
      <c r="D35" s="25"/>
      <c r="E35" s="19"/>
      <c r="F35" s="25"/>
      <c r="G35" s="25"/>
      <c r="H35" s="21"/>
      <c r="I35" s="25"/>
      <c r="J35" s="25"/>
      <c r="K35" s="25"/>
      <c r="L35" s="25"/>
      <c r="M35" s="25"/>
      <c r="N35" s="25"/>
      <c r="O35" s="25"/>
      <c r="P35" s="19"/>
      <c r="Q35" s="25"/>
      <c r="R35" s="38"/>
      <c r="S35" s="38"/>
      <c r="T35" s="38"/>
    </row>
    <row r="36" spans="1:20" ht="14.45" customHeight="1">
      <c r="A36" s="209" t="s">
        <v>43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14"/>
      <c r="O36" s="14"/>
      <c r="P36" s="14"/>
      <c r="Q36" s="15"/>
      <c r="R36" s="17"/>
      <c r="S36" s="17"/>
      <c r="T36" s="38"/>
    </row>
    <row r="37" spans="1:20" ht="15.75" thickBot="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"/>
      <c r="R37" s="17"/>
      <c r="S37" s="17"/>
      <c r="T37" s="38"/>
    </row>
    <row r="38" spans="1:20">
      <c r="A38" s="33" t="s">
        <v>78</v>
      </c>
      <c r="B38" s="24" t="s">
        <v>1</v>
      </c>
      <c r="C38" s="24" t="s">
        <v>1</v>
      </c>
      <c r="D38" s="24" t="s">
        <v>1</v>
      </c>
      <c r="E38" s="13" t="s">
        <v>1</v>
      </c>
      <c r="F38" s="24" t="s">
        <v>1</v>
      </c>
      <c r="G38" s="24" t="s">
        <v>1</v>
      </c>
      <c r="H38" s="15"/>
      <c r="I38" s="24" t="s">
        <v>1</v>
      </c>
      <c r="J38" s="24" t="s">
        <v>1</v>
      </c>
      <c r="K38" s="24" t="s">
        <v>1</v>
      </c>
      <c r="L38" s="24" t="s">
        <v>1</v>
      </c>
      <c r="M38" s="24" t="s">
        <v>1</v>
      </c>
      <c r="N38" s="24" t="s">
        <v>1</v>
      </c>
      <c r="O38" s="24" t="s">
        <v>1</v>
      </c>
      <c r="P38" s="13" t="s">
        <v>1</v>
      </c>
      <c r="Q38" s="24" t="s">
        <v>1</v>
      </c>
      <c r="R38" s="38"/>
      <c r="S38" s="38"/>
      <c r="T38" s="38"/>
    </row>
    <row r="39" spans="1:20" ht="15.75" thickBot="1">
      <c r="A39" s="34"/>
      <c r="B39" s="25"/>
      <c r="C39" s="25"/>
      <c r="D39" s="25"/>
      <c r="E39" s="19"/>
      <c r="F39" s="25"/>
      <c r="G39" s="25"/>
      <c r="H39" s="21"/>
      <c r="I39" s="25"/>
      <c r="J39" s="25"/>
      <c r="K39" s="25"/>
      <c r="L39" s="25"/>
      <c r="M39" s="25"/>
      <c r="N39" s="25"/>
      <c r="O39" s="25"/>
      <c r="P39" s="19"/>
      <c r="Q39" s="25"/>
      <c r="R39" s="38"/>
      <c r="S39" s="38"/>
      <c r="T39" s="38"/>
    </row>
    <row r="40" spans="1:20">
      <c r="A40" s="33" t="s">
        <v>79</v>
      </c>
      <c r="B40" s="24" t="s">
        <v>1</v>
      </c>
      <c r="C40" s="24" t="s">
        <v>1</v>
      </c>
      <c r="D40" s="24" t="s">
        <v>1</v>
      </c>
      <c r="E40" s="13" t="s">
        <v>1</v>
      </c>
      <c r="F40" s="24" t="s">
        <v>1</v>
      </c>
      <c r="G40" s="24" t="s">
        <v>1</v>
      </c>
      <c r="H40" s="15"/>
      <c r="I40" s="24" t="s">
        <v>1</v>
      </c>
      <c r="J40" s="24" t="s">
        <v>1</v>
      </c>
      <c r="K40" s="24" t="s">
        <v>1</v>
      </c>
      <c r="L40" s="24" t="s">
        <v>1</v>
      </c>
      <c r="M40" s="24" t="s">
        <v>1</v>
      </c>
      <c r="N40" s="24" t="s">
        <v>1</v>
      </c>
      <c r="O40" s="24" t="s">
        <v>1</v>
      </c>
      <c r="P40" s="13" t="s">
        <v>1</v>
      </c>
      <c r="Q40" s="24" t="s">
        <v>1</v>
      </c>
      <c r="R40" s="38"/>
      <c r="S40" s="38"/>
      <c r="T40" s="38"/>
    </row>
    <row r="41" spans="1:20" ht="15.75" thickBot="1">
      <c r="A41" s="34"/>
      <c r="B41" s="25"/>
      <c r="C41" s="25"/>
      <c r="D41" s="25"/>
      <c r="E41" s="19"/>
      <c r="F41" s="25"/>
      <c r="G41" s="25"/>
      <c r="H41" s="21"/>
      <c r="I41" s="25"/>
      <c r="J41" s="25"/>
      <c r="K41" s="25"/>
      <c r="L41" s="25"/>
      <c r="M41" s="25"/>
      <c r="N41" s="25"/>
      <c r="O41" s="25"/>
      <c r="P41" s="19"/>
      <c r="Q41" s="25"/>
      <c r="R41" s="38"/>
      <c r="S41" s="38"/>
      <c r="T41" s="38"/>
    </row>
    <row r="42" spans="1:20" ht="14.45" customHeight="1">
      <c r="A42" s="209" t="s">
        <v>44</v>
      </c>
      <c r="B42" s="210"/>
      <c r="C42" s="210"/>
      <c r="D42" s="14"/>
      <c r="E42" s="14"/>
      <c r="F42" s="14"/>
      <c r="G42" s="14"/>
      <c r="H42" s="14"/>
      <c r="I42" s="14"/>
      <c r="J42" s="14"/>
      <c r="K42" s="14"/>
      <c r="L42" s="15"/>
      <c r="M42" s="24" t="s">
        <v>1</v>
      </c>
      <c r="N42" s="24" t="s">
        <v>1</v>
      </c>
      <c r="O42" s="24" t="s">
        <v>1</v>
      </c>
      <c r="P42" s="24" t="s">
        <v>1</v>
      </c>
      <c r="Q42" s="24" t="s">
        <v>1</v>
      </c>
      <c r="R42" s="17" t="s">
        <v>1</v>
      </c>
      <c r="S42" s="17"/>
      <c r="T42" s="38"/>
    </row>
    <row r="43" spans="1:20" ht="15.75" thickBo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1"/>
      <c r="M43" s="25"/>
      <c r="N43" s="25"/>
      <c r="O43" s="25"/>
      <c r="P43" s="25"/>
      <c r="Q43" s="25"/>
      <c r="R43" s="17"/>
      <c r="S43" s="17"/>
      <c r="T43" s="38"/>
    </row>
    <row r="44" spans="1:20" ht="14.45" customHeight="1" thickBot="1">
      <c r="A44" s="211" t="s">
        <v>45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9"/>
      <c r="R44" s="37"/>
      <c r="S44" s="37"/>
      <c r="T44" s="38"/>
    </row>
    <row r="45" spans="1:20">
      <c r="A45" s="33" t="s">
        <v>81</v>
      </c>
      <c r="B45" s="24" t="s">
        <v>1</v>
      </c>
      <c r="C45" s="24" t="s">
        <v>1</v>
      </c>
      <c r="D45" s="24" t="s">
        <v>1</v>
      </c>
      <c r="E45" s="13" t="s">
        <v>1</v>
      </c>
      <c r="F45" s="24" t="s">
        <v>1</v>
      </c>
      <c r="G45" s="24" t="s">
        <v>1</v>
      </c>
      <c r="H45" s="15"/>
      <c r="I45" s="24" t="s">
        <v>1</v>
      </c>
      <c r="J45" s="24" t="s">
        <v>1</v>
      </c>
      <c r="K45" s="24" t="s">
        <v>1</v>
      </c>
      <c r="L45" s="24" t="s">
        <v>1</v>
      </c>
      <c r="M45" s="24" t="s">
        <v>1</v>
      </c>
      <c r="N45" s="24" t="s">
        <v>1</v>
      </c>
      <c r="O45" s="24" t="s">
        <v>1</v>
      </c>
      <c r="P45" s="13" t="s">
        <v>1</v>
      </c>
      <c r="Q45" s="24" t="s">
        <v>1</v>
      </c>
      <c r="R45" s="38"/>
      <c r="S45" s="38"/>
      <c r="T45" s="38"/>
    </row>
    <row r="46" spans="1:20" ht="15.75" thickBot="1">
      <c r="A46" s="34"/>
      <c r="B46" s="25"/>
      <c r="C46" s="25"/>
      <c r="D46" s="25"/>
      <c r="E46" s="19"/>
      <c r="F46" s="25"/>
      <c r="G46" s="25"/>
      <c r="H46" s="21"/>
      <c r="I46" s="25"/>
      <c r="J46" s="25"/>
      <c r="K46" s="25"/>
      <c r="L46" s="25"/>
      <c r="M46" s="25"/>
      <c r="N46" s="25"/>
      <c r="O46" s="25"/>
      <c r="P46" s="19"/>
      <c r="Q46" s="25"/>
      <c r="R46" s="38"/>
      <c r="S46" s="38"/>
      <c r="T46" s="38"/>
    </row>
    <row r="47" spans="1:20">
      <c r="A47" s="33" t="s">
        <v>82</v>
      </c>
      <c r="B47" s="24" t="s">
        <v>1</v>
      </c>
      <c r="C47" s="24" t="s">
        <v>1</v>
      </c>
      <c r="D47" s="24" t="s">
        <v>1</v>
      </c>
      <c r="E47" s="13" t="s">
        <v>1</v>
      </c>
      <c r="F47" s="24" t="s">
        <v>1</v>
      </c>
      <c r="G47" s="24" t="s">
        <v>1</v>
      </c>
      <c r="H47" s="15"/>
      <c r="I47" s="24" t="s">
        <v>1</v>
      </c>
      <c r="J47" s="24" t="s">
        <v>1</v>
      </c>
      <c r="K47" s="24" t="s">
        <v>1</v>
      </c>
      <c r="L47" s="24" t="s">
        <v>1</v>
      </c>
      <c r="M47" s="24" t="s">
        <v>1</v>
      </c>
      <c r="N47" s="24" t="s">
        <v>1</v>
      </c>
      <c r="O47" s="24" t="s">
        <v>1</v>
      </c>
      <c r="P47" s="13" t="s">
        <v>1</v>
      </c>
      <c r="Q47" s="24" t="s">
        <v>1</v>
      </c>
      <c r="R47" s="38"/>
      <c r="S47" s="38"/>
      <c r="T47" s="38"/>
    </row>
    <row r="48" spans="1:20" ht="15.75" thickBot="1">
      <c r="A48" s="34"/>
      <c r="B48" s="25"/>
      <c r="C48" s="25"/>
      <c r="D48" s="25"/>
      <c r="E48" s="19"/>
      <c r="F48" s="25"/>
      <c r="G48" s="25"/>
      <c r="H48" s="21"/>
      <c r="I48" s="25"/>
      <c r="J48" s="25"/>
      <c r="K48" s="25"/>
      <c r="L48" s="25"/>
      <c r="M48" s="25"/>
      <c r="N48" s="25"/>
      <c r="O48" s="25"/>
      <c r="P48" s="19"/>
      <c r="Q48" s="25"/>
      <c r="R48" s="38"/>
      <c r="S48" s="38"/>
      <c r="T48" s="38"/>
    </row>
    <row r="49" spans="1:20" ht="14.45" customHeight="1">
      <c r="A49" s="209" t="s">
        <v>46</v>
      </c>
      <c r="B49" s="210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24" t="s">
        <v>1</v>
      </c>
      <c r="N49" s="24" t="s">
        <v>1</v>
      </c>
      <c r="O49" s="24" t="s">
        <v>1</v>
      </c>
      <c r="P49" s="24" t="s">
        <v>1</v>
      </c>
      <c r="Q49" s="24" t="s">
        <v>1</v>
      </c>
      <c r="R49" s="17" t="s">
        <v>1</v>
      </c>
      <c r="S49" s="17"/>
      <c r="T49" s="38"/>
    </row>
    <row r="50" spans="1:20" ht="15.75" thickBot="1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5"/>
      <c r="N50" s="25"/>
      <c r="O50" s="25"/>
      <c r="P50" s="25"/>
      <c r="Q50" s="25"/>
      <c r="R50" s="17"/>
      <c r="S50" s="17"/>
      <c r="T50" s="38"/>
    </row>
    <row r="51" spans="1:20" ht="14.45" customHeight="1" thickBot="1">
      <c r="A51" s="211" t="s">
        <v>47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9"/>
      <c r="R51" s="37"/>
      <c r="S51" s="37"/>
      <c r="T51" s="38"/>
    </row>
    <row r="52" spans="1:20" ht="14.45" customHeight="1">
      <c r="A52" s="209" t="s">
        <v>48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14"/>
      <c r="O52" s="14"/>
      <c r="P52" s="14"/>
      <c r="Q52" s="15"/>
      <c r="R52" s="17"/>
      <c r="S52" s="17"/>
      <c r="T52" s="38"/>
    </row>
    <row r="53" spans="1:20" ht="15.75" thickBot="1">
      <c r="A53" s="16"/>
      <c r="B53" s="17"/>
      <c r="C53" s="1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  <c r="R53" s="17"/>
      <c r="S53" s="17"/>
      <c r="T53" s="38"/>
    </row>
    <row r="54" spans="1:20" ht="63.75" customHeight="1">
      <c r="A54" s="41" t="s">
        <v>83</v>
      </c>
      <c r="B54" s="67" t="s">
        <v>253</v>
      </c>
      <c r="C54" s="219" t="s">
        <v>254</v>
      </c>
      <c r="D54" s="230" t="s">
        <v>258</v>
      </c>
      <c r="E54" s="219" t="s">
        <v>247</v>
      </c>
      <c r="F54" s="153" t="s">
        <v>236</v>
      </c>
      <c r="G54" s="153">
        <v>215</v>
      </c>
      <c r="H54" s="148">
        <v>215</v>
      </c>
      <c r="I54" s="153">
        <v>2018</v>
      </c>
      <c r="J54" s="153">
        <v>2018</v>
      </c>
      <c r="K54" s="33">
        <f>SUM(M54:O54)</f>
        <v>8546.9983200000006</v>
      </c>
      <c r="L54" s="153">
        <v>0</v>
      </c>
      <c r="M54" s="155">
        <f>8186.78*1.044</f>
        <v>8546.9983200000006</v>
      </c>
      <c r="N54" s="149"/>
      <c r="O54" s="149"/>
      <c r="P54" s="147" t="s">
        <v>255</v>
      </c>
      <c r="Q54" s="153" t="s">
        <v>255</v>
      </c>
      <c r="R54" s="38"/>
      <c r="S54" s="38"/>
      <c r="T54" s="38"/>
    </row>
    <row r="55" spans="1:20" ht="27" customHeight="1" thickBot="1">
      <c r="A55" s="69"/>
      <c r="B55" s="17" t="s">
        <v>244</v>
      </c>
      <c r="C55" s="228"/>
      <c r="D55" s="231"/>
      <c r="E55" s="220"/>
      <c r="F55" s="61"/>
      <c r="G55" s="59"/>
      <c r="H55" s="21"/>
      <c r="I55" s="59"/>
      <c r="J55" s="59"/>
      <c r="K55" s="34"/>
      <c r="L55" s="61"/>
      <c r="M55" s="156"/>
      <c r="N55" s="59"/>
      <c r="O55" s="59"/>
      <c r="P55" s="19"/>
      <c r="Q55" s="59"/>
      <c r="R55" s="38"/>
      <c r="S55" s="38"/>
      <c r="T55" s="38"/>
    </row>
    <row r="56" spans="1:20">
      <c r="A56" s="69" t="s">
        <v>84</v>
      </c>
      <c r="B56" s="208"/>
      <c r="C56" s="229"/>
      <c r="D56" s="232" t="s">
        <v>246</v>
      </c>
      <c r="E56" s="16" t="s">
        <v>248</v>
      </c>
      <c r="F56" s="152" t="s">
        <v>236</v>
      </c>
      <c r="G56" s="152">
        <v>200</v>
      </c>
      <c r="H56" s="154">
        <v>200</v>
      </c>
      <c r="I56" s="152">
        <v>2019</v>
      </c>
      <c r="J56" s="152">
        <v>2019</v>
      </c>
      <c r="K56" s="33">
        <f>SUM(M56:O56)</f>
        <v>8543.3296413600001</v>
      </c>
      <c r="L56" s="152">
        <v>0</v>
      </c>
      <c r="M56" s="72"/>
      <c r="N56" s="72">
        <f>7823.39*1.044*1.046</f>
        <v>8543.3296413600001</v>
      </c>
      <c r="O56" s="150"/>
      <c r="P56" s="147" t="s">
        <v>255</v>
      </c>
      <c r="Q56" s="153" t="s">
        <v>255</v>
      </c>
      <c r="R56" s="38"/>
      <c r="S56" s="38"/>
      <c r="T56" s="38"/>
    </row>
    <row r="57" spans="1:20" ht="44.25" customHeight="1" thickBot="1">
      <c r="A57" s="69"/>
      <c r="B57" s="208"/>
      <c r="C57" s="228"/>
      <c r="D57" s="233"/>
      <c r="E57" s="16" t="s">
        <v>241</v>
      </c>
      <c r="F57" s="152"/>
      <c r="G57" s="150"/>
      <c r="H57" s="18"/>
      <c r="I57" s="150"/>
      <c r="J57" s="150"/>
      <c r="K57" s="69"/>
      <c r="L57" s="152"/>
      <c r="M57" s="72"/>
      <c r="N57" s="150"/>
      <c r="O57" s="150"/>
      <c r="P57" s="16"/>
      <c r="Q57" s="150"/>
      <c r="R57" s="38"/>
      <c r="S57" s="38"/>
      <c r="T57" s="38"/>
    </row>
    <row r="58" spans="1:20">
      <c r="A58" s="70" t="s">
        <v>239</v>
      </c>
      <c r="B58" s="66"/>
      <c r="C58" s="229"/>
      <c r="D58" s="230" t="s">
        <v>240</v>
      </c>
      <c r="E58" s="62" t="s">
        <v>249</v>
      </c>
      <c r="F58" s="153" t="s">
        <v>236</v>
      </c>
      <c r="G58" s="153">
        <v>200</v>
      </c>
      <c r="H58" s="148">
        <v>200</v>
      </c>
      <c r="I58" s="153">
        <v>2020</v>
      </c>
      <c r="J58" s="153">
        <v>2020</v>
      </c>
      <c r="K58" s="33">
        <f>SUM(M58:O58)</f>
        <v>9581.9493651854427</v>
      </c>
      <c r="L58" s="153">
        <v>0</v>
      </c>
      <c r="M58" s="155"/>
      <c r="N58" s="149" t="s">
        <v>1</v>
      </c>
      <c r="O58" s="165">
        <f>8388.61*1.044*1.046*1.046</f>
        <v>9581.9493651854427</v>
      </c>
      <c r="P58" s="147" t="s">
        <v>255</v>
      </c>
      <c r="Q58" s="153" t="s">
        <v>255</v>
      </c>
      <c r="R58" s="38"/>
      <c r="S58" s="38"/>
      <c r="T58" s="38"/>
    </row>
    <row r="59" spans="1:20" ht="37.5" customHeight="1" thickBot="1">
      <c r="A59" s="58"/>
      <c r="B59" s="68"/>
      <c r="C59" s="220"/>
      <c r="D59" s="231"/>
      <c r="E59" s="19" t="s">
        <v>241</v>
      </c>
      <c r="F59" s="59"/>
      <c r="G59" s="59"/>
      <c r="H59" s="21"/>
      <c r="I59" s="59"/>
      <c r="J59" s="59"/>
      <c r="K59" s="59"/>
      <c r="L59" s="61"/>
      <c r="M59" s="34"/>
      <c r="N59" s="59"/>
      <c r="O59" s="59"/>
      <c r="P59" s="19"/>
      <c r="Q59" s="59"/>
      <c r="R59" s="38"/>
      <c r="S59" s="38"/>
      <c r="T59" s="38"/>
    </row>
    <row r="60" spans="1:20" ht="11.25" customHeight="1">
      <c r="A60" s="151"/>
      <c r="B60" s="158"/>
      <c r="C60" s="159"/>
      <c r="D60" s="159"/>
      <c r="E60" s="17"/>
      <c r="F60" s="17"/>
      <c r="G60" s="17"/>
      <c r="H60" s="17"/>
      <c r="I60" s="17"/>
      <c r="J60" s="17"/>
      <c r="K60" s="160">
        <f>SUM(K54:K58)+0</f>
        <v>26672.277326545445</v>
      </c>
      <c r="L60" s="146"/>
      <c r="M60" s="160"/>
      <c r="N60" s="17"/>
      <c r="O60" s="17"/>
      <c r="P60" s="17"/>
      <c r="Q60" s="18"/>
      <c r="R60" s="38"/>
      <c r="S60" s="38"/>
      <c r="T60" s="38"/>
    </row>
    <row r="61" spans="1:20" ht="14.45" customHeight="1">
      <c r="A61" s="214" t="s">
        <v>49</v>
      </c>
      <c r="B61" s="215"/>
      <c r="C61" s="215"/>
      <c r="D61" s="215"/>
      <c r="E61" s="215"/>
      <c r="F61" s="215"/>
      <c r="G61" s="215"/>
      <c r="H61" s="215"/>
      <c r="I61" s="215"/>
      <c r="J61" s="215"/>
      <c r="K61" s="38"/>
      <c r="L61" s="17"/>
      <c r="M61" s="160"/>
      <c r="N61" s="160"/>
      <c r="O61" s="161"/>
      <c r="P61" s="17"/>
      <c r="Q61" s="18"/>
      <c r="R61" s="17"/>
      <c r="S61" s="17"/>
      <c r="T61" s="38"/>
    </row>
    <row r="62" spans="1:20" ht="15.75" thickBot="1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1"/>
      <c r="R62" s="17"/>
      <c r="S62" s="17"/>
      <c r="T62" s="38"/>
    </row>
    <row r="63" spans="1:20" ht="59.25" customHeight="1">
      <c r="A63" s="62" t="s">
        <v>256</v>
      </c>
      <c r="B63" s="94" t="s">
        <v>245</v>
      </c>
      <c r="C63" s="237" t="s">
        <v>257</v>
      </c>
      <c r="D63" s="216" t="s">
        <v>280</v>
      </c>
      <c r="E63" s="64" t="s">
        <v>281</v>
      </c>
      <c r="F63" s="64" t="s">
        <v>235</v>
      </c>
      <c r="G63" s="64">
        <v>16</v>
      </c>
      <c r="H63" s="64">
        <v>16</v>
      </c>
      <c r="I63" s="64">
        <v>2018</v>
      </c>
      <c r="J63" s="64">
        <v>2020</v>
      </c>
      <c r="K63" s="33">
        <f>SUM(M63:O63)</f>
        <v>16341.76127991125</v>
      </c>
      <c r="L63" s="64">
        <v>0</v>
      </c>
      <c r="M63" s="71">
        <f>2490.42*1.044</f>
        <v>2599.9984800000002</v>
      </c>
      <c r="N63" s="71">
        <f>6410.12*1.044*1.046</f>
        <v>7000.0048828800009</v>
      </c>
      <c r="O63" s="71">
        <f>('Автоматиз. и диспетч.'!E23-2490.42-6410.12)*1.044*1.046*1.046</f>
        <v>6741.7579170312483</v>
      </c>
      <c r="P63" s="63" t="s">
        <v>255</v>
      </c>
      <c r="Q63" s="64" t="s">
        <v>255</v>
      </c>
      <c r="R63" s="38"/>
      <c r="S63" s="38"/>
      <c r="T63" s="38"/>
    </row>
    <row r="64" spans="1:20" ht="51" customHeight="1" thickBot="1">
      <c r="A64" s="16"/>
      <c r="B64" s="26"/>
      <c r="C64" s="238"/>
      <c r="D64" s="23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  <c r="P64" s="59"/>
      <c r="Q64" s="21"/>
      <c r="R64" s="38"/>
      <c r="S64" s="38"/>
      <c r="T64" s="38"/>
    </row>
    <row r="65" spans="1:20" ht="14.45" customHeight="1">
      <c r="A65" s="209" t="s">
        <v>50</v>
      </c>
      <c r="B65" s="210"/>
      <c r="C65" s="210"/>
      <c r="D65" s="210"/>
      <c r="E65" s="14"/>
      <c r="F65" s="14"/>
      <c r="G65" s="14"/>
      <c r="H65" s="14"/>
      <c r="I65" s="14"/>
      <c r="J65" s="14"/>
      <c r="K65" s="90">
        <f>K63+K54+K56+K58</f>
        <v>43014.038606456699</v>
      </c>
      <c r="L65" s="14"/>
      <c r="M65" s="136">
        <f>M63+M54</f>
        <v>11146.996800000001</v>
      </c>
      <c r="N65" s="136">
        <f>N63+N56</f>
        <v>15543.334524240001</v>
      </c>
      <c r="O65" s="136">
        <f>O58+O63</f>
        <v>16323.707282216692</v>
      </c>
      <c r="P65" s="14" t="s">
        <v>1</v>
      </c>
      <c r="Q65" s="65" t="s">
        <v>1</v>
      </c>
      <c r="R65" s="17" t="s">
        <v>1</v>
      </c>
      <c r="S65" s="17"/>
      <c r="T65" s="38"/>
    </row>
    <row r="66" spans="1:20" ht="15.75" thickBot="1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  <c r="R66" s="17"/>
      <c r="S66" s="17"/>
      <c r="T66" s="38"/>
    </row>
    <row r="67" spans="1:20" ht="14.45" customHeight="1" thickBot="1">
      <c r="A67" s="211" t="s">
        <v>51</v>
      </c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88"/>
      <c r="R67" s="37"/>
      <c r="S67" s="37"/>
      <c r="T67" s="38"/>
    </row>
    <row r="68" spans="1:20">
      <c r="A68" s="41" t="s">
        <v>86</v>
      </c>
      <c r="B68" s="219" t="s">
        <v>237</v>
      </c>
      <c r="C68" s="219" t="s">
        <v>238</v>
      </c>
      <c r="D68" s="219" t="s">
        <v>242</v>
      </c>
      <c r="E68" s="219" t="s">
        <v>243</v>
      </c>
      <c r="F68" s="24" t="s">
        <v>235</v>
      </c>
      <c r="G68" s="60">
        <v>9</v>
      </c>
      <c r="H68" s="15"/>
      <c r="I68" s="60">
        <v>2018</v>
      </c>
      <c r="J68" s="60">
        <v>2020</v>
      </c>
      <c r="K68" s="71">
        <f>N68</f>
        <v>4114.7202234240003</v>
      </c>
      <c r="L68" s="24" t="s">
        <v>1</v>
      </c>
      <c r="M68" s="33" t="s">
        <v>1</v>
      </c>
      <c r="N68" s="71">
        <f>(443090+817740+789066+708000+375240+419490+215350)/1000*1.044*1.046</f>
        <v>4114.7202234240003</v>
      </c>
      <c r="O68" s="24" t="s">
        <v>1</v>
      </c>
      <c r="P68" s="63" t="s">
        <v>255</v>
      </c>
      <c r="Q68" s="64" t="s">
        <v>255</v>
      </c>
      <c r="R68" s="38"/>
      <c r="S68" s="38"/>
      <c r="T68" s="38"/>
    </row>
    <row r="69" spans="1:20" ht="64.150000000000006" customHeight="1" thickBot="1">
      <c r="A69" s="42"/>
      <c r="B69" s="220"/>
      <c r="C69" s="220"/>
      <c r="D69" s="220"/>
      <c r="E69" s="220"/>
      <c r="F69" s="25"/>
      <c r="G69" s="61"/>
      <c r="H69" s="21"/>
      <c r="I69" s="61"/>
      <c r="J69" s="61"/>
      <c r="K69" s="61"/>
      <c r="L69" s="25"/>
      <c r="M69" s="34"/>
      <c r="N69" s="25"/>
      <c r="O69" s="25"/>
      <c r="P69" s="19"/>
      <c r="Q69" s="25"/>
      <c r="R69" s="38"/>
      <c r="S69" s="38"/>
      <c r="T69" s="38"/>
    </row>
    <row r="70" spans="1:20">
      <c r="A70" s="41" t="s">
        <v>87</v>
      </c>
      <c r="B70" s="219" t="s">
        <v>237</v>
      </c>
      <c r="C70" s="219" t="s">
        <v>238</v>
      </c>
      <c r="D70" s="219" t="s">
        <v>330</v>
      </c>
      <c r="E70" s="219" t="s">
        <v>243</v>
      </c>
      <c r="F70" s="24" t="s">
        <v>235</v>
      </c>
      <c r="G70" s="60">
        <v>6</v>
      </c>
      <c r="H70" s="15"/>
      <c r="I70" s="24" t="s">
        <v>1</v>
      </c>
      <c r="J70" s="24" t="s">
        <v>1</v>
      </c>
      <c r="K70" s="71">
        <f>O70</f>
        <v>2614.1810307854403</v>
      </c>
      <c r="L70" s="24" t="s">
        <v>1</v>
      </c>
      <c r="M70" s="33" t="s">
        <v>1</v>
      </c>
      <c r="N70" s="24" t="s">
        <v>1</v>
      </c>
      <c r="O70" s="71">
        <f>(1226610+1062000)/1000*1.044*1.046*1.046</f>
        <v>2614.1810307854403</v>
      </c>
      <c r="P70" s="13" t="s">
        <v>1</v>
      </c>
      <c r="Q70" s="24" t="s">
        <v>1</v>
      </c>
      <c r="R70" s="38"/>
      <c r="S70" s="38"/>
      <c r="T70" s="38"/>
    </row>
    <row r="71" spans="1:20" ht="71.45" customHeight="1" thickBot="1">
      <c r="A71" s="42"/>
      <c r="B71" s="220"/>
      <c r="C71" s="220"/>
      <c r="D71" s="220"/>
      <c r="E71" s="220"/>
      <c r="F71" s="25"/>
      <c r="G71" s="25"/>
      <c r="H71" s="21"/>
      <c r="I71" s="25"/>
      <c r="J71" s="25"/>
      <c r="K71" s="25"/>
      <c r="L71" s="25"/>
      <c r="M71" s="34"/>
      <c r="N71" s="25"/>
      <c r="O71" s="25"/>
      <c r="P71" s="19"/>
      <c r="Q71" s="25"/>
      <c r="R71" s="38"/>
      <c r="S71" s="38"/>
      <c r="T71" s="38"/>
    </row>
    <row r="72" spans="1:20" ht="14.45" customHeight="1">
      <c r="A72" s="209" t="s">
        <v>52</v>
      </c>
      <c r="B72" s="210"/>
      <c r="C72" s="210"/>
      <c r="D72" s="14"/>
      <c r="E72" s="14"/>
      <c r="F72" s="14"/>
      <c r="G72" s="14"/>
      <c r="H72" s="14"/>
      <c r="I72" s="14"/>
      <c r="J72" s="14"/>
      <c r="K72" s="90">
        <f>SUM(K68+K70)</f>
        <v>6728.9012542094406</v>
      </c>
      <c r="L72" s="15"/>
      <c r="M72" s="24" t="s">
        <v>1</v>
      </c>
      <c r="N72" s="165">
        <f>N68</f>
        <v>4114.7202234240003</v>
      </c>
      <c r="O72" s="165">
        <f>O70</f>
        <v>2614.1810307854403</v>
      </c>
      <c r="P72" s="24" t="s">
        <v>1</v>
      </c>
      <c r="Q72" s="24" t="s">
        <v>1</v>
      </c>
      <c r="R72" s="17" t="s">
        <v>1</v>
      </c>
      <c r="S72" s="17"/>
      <c r="T72" s="38"/>
    </row>
    <row r="73" spans="1:20" ht="15.75" thickBot="1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1"/>
      <c r="M73" s="25"/>
      <c r="N73" s="25"/>
      <c r="O73" s="25"/>
      <c r="P73" s="25"/>
      <c r="Q73" s="25"/>
      <c r="R73" s="17"/>
      <c r="S73" s="17"/>
      <c r="T73" s="38"/>
    </row>
    <row r="74" spans="1:20" ht="14.45" customHeight="1" thickBot="1">
      <c r="A74" s="211" t="s">
        <v>53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8"/>
      <c r="N74" s="28"/>
      <c r="O74" s="28"/>
      <c r="P74" s="28"/>
      <c r="Q74" s="29"/>
      <c r="R74" s="37"/>
      <c r="S74" s="37"/>
      <c r="T74" s="38"/>
    </row>
    <row r="75" spans="1:20" ht="14.45" customHeight="1">
      <c r="A75" s="209" t="s">
        <v>54</v>
      </c>
      <c r="B75" s="210"/>
      <c r="C75" s="210"/>
      <c r="D75" s="210"/>
      <c r="E75" s="210"/>
      <c r="F75" s="210"/>
      <c r="G75" s="210"/>
      <c r="H75" s="210"/>
      <c r="I75" s="210"/>
      <c r="J75" s="14"/>
      <c r="K75" s="14"/>
      <c r="L75" s="14"/>
      <c r="M75" s="14"/>
      <c r="N75" s="14"/>
      <c r="O75" s="14"/>
      <c r="P75" s="14"/>
      <c r="Q75" s="15"/>
      <c r="R75" s="17"/>
      <c r="S75" s="17"/>
      <c r="T75" s="38"/>
    </row>
    <row r="76" spans="1:20" ht="15.75" thickBot="1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1"/>
      <c r="R76" s="17"/>
      <c r="S76" s="17"/>
      <c r="T76" s="38"/>
    </row>
    <row r="77" spans="1:20">
      <c r="A77" s="41" t="s">
        <v>88</v>
      </c>
      <c r="B77" s="24" t="s">
        <v>1</v>
      </c>
      <c r="C77" s="24" t="s">
        <v>1</v>
      </c>
      <c r="D77" s="24" t="s">
        <v>1</v>
      </c>
      <c r="E77" s="13" t="s">
        <v>1</v>
      </c>
      <c r="F77" s="24" t="s">
        <v>1</v>
      </c>
      <c r="G77" s="24" t="s">
        <v>1</v>
      </c>
      <c r="H77" s="15"/>
      <c r="I77" s="24" t="s">
        <v>1</v>
      </c>
      <c r="J77" s="24" t="s">
        <v>1</v>
      </c>
      <c r="K77" s="24" t="s">
        <v>1</v>
      </c>
      <c r="L77" s="24" t="s">
        <v>1</v>
      </c>
      <c r="M77" s="24" t="s">
        <v>1</v>
      </c>
      <c r="N77" s="24" t="s">
        <v>1</v>
      </c>
      <c r="O77" s="24" t="s">
        <v>1</v>
      </c>
      <c r="P77" s="13" t="s">
        <v>1</v>
      </c>
      <c r="Q77" s="24" t="s">
        <v>1</v>
      </c>
      <c r="R77" s="38"/>
      <c r="S77" s="38"/>
      <c r="T77" s="38"/>
    </row>
    <row r="78" spans="1:20" ht="15.75" thickBot="1">
      <c r="A78" s="42"/>
      <c r="B78" s="25"/>
      <c r="C78" s="25"/>
      <c r="D78" s="25"/>
      <c r="E78" s="19"/>
      <c r="F78" s="25"/>
      <c r="G78" s="25"/>
      <c r="H78" s="21"/>
      <c r="I78" s="25"/>
      <c r="J78" s="25"/>
      <c r="K78" s="25"/>
      <c r="L78" s="25"/>
      <c r="M78" s="25"/>
      <c r="N78" s="25"/>
      <c r="O78" s="25"/>
      <c r="P78" s="19"/>
      <c r="Q78" s="25"/>
      <c r="R78" s="38"/>
      <c r="S78" s="38"/>
      <c r="T78" s="38"/>
    </row>
    <row r="79" spans="1:20">
      <c r="A79" s="24" t="s">
        <v>55</v>
      </c>
      <c r="B79" s="24" t="s">
        <v>1</v>
      </c>
      <c r="C79" s="24" t="s">
        <v>1</v>
      </c>
      <c r="D79" s="24" t="s">
        <v>1</v>
      </c>
      <c r="E79" s="13" t="s">
        <v>1</v>
      </c>
      <c r="F79" s="24" t="s">
        <v>1</v>
      </c>
      <c r="G79" s="24" t="s">
        <v>1</v>
      </c>
      <c r="H79" s="15"/>
      <c r="I79" s="24" t="s">
        <v>1</v>
      </c>
      <c r="J79" s="24" t="s">
        <v>1</v>
      </c>
      <c r="K79" s="24" t="s">
        <v>1</v>
      </c>
      <c r="L79" s="24" t="s">
        <v>1</v>
      </c>
      <c r="M79" s="24" t="s">
        <v>1</v>
      </c>
      <c r="N79" s="24" t="s">
        <v>1</v>
      </c>
      <c r="O79" s="24" t="s">
        <v>1</v>
      </c>
      <c r="P79" s="13" t="s">
        <v>1</v>
      </c>
      <c r="Q79" s="24" t="s">
        <v>1</v>
      </c>
      <c r="R79" s="38"/>
      <c r="S79" s="38"/>
      <c r="T79" s="38"/>
    </row>
    <row r="80" spans="1:20" ht="15.75" thickBot="1">
      <c r="A80" s="25"/>
      <c r="B80" s="25"/>
      <c r="C80" s="25"/>
      <c r="D80" s="25"/>
      <c r="E80" s="19"/>
      <c r="F80" s="25"/>
      <c r="G80" s="25"/>
      <c r="H80" s="21"/>
      <c r="I80" s="25"/>
      <c r="J80" s="25"/>
      <c r="K80" s="25"/>
      <c r="L80" s="25"/>
      <c r="M80" s="25"/>
      <c r="N80" s="25"/>
      <c r="O80" s="25"/>
      <c r="P80" s="19"/>
      <c r="Q80" s="25"/>
      <c r="R80" s="38"/>
      <c r="S80" s="38"/>
      <c r="T80" s="38"/>
    </row>
    <row r="81" spans="1:20" ht="14.45" customHeight="1">
      <c r="A81" s="209" t="s">
        <v>56</v>
      </c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14"/>
      <c r="Q81" s="15"/>
      <c r="R81" s="17"/>
      <c r="S81" s="17"/>
      <c r="T81" s="38"/>
    </row>
    <row r="82" spans="1:20" ht="15.75" thickBot="1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1"/>
      <c r="R82" s="17"/>
      <c r="S82" s="17"/>
      <c r="T82" s="38"/>
    </row>
    <row r="83" spans="1:20">
      <c r="A83" s="24" t="s">
        <v>57</v>
      </c>
      <c r="B83" s="24" t="s">
        <v>1</v>
      </c>
      <c r="C83" s="24" t="s">
        <v>1</v>
      </c>
      <c r="D83" s="24" t="s">
        <v>1</v>
      </c>
      <c r="E83" s="13" t="s">
        <v>1</v>
      </c>
      <c r="F83" s="24" t="s">
        <v>1</v>
      </c>
      <c r="G83" s="24" t="s">
        <v>1</v>
      </c>
      <c r="H83" s="15"/>
      <c r="I83" s="24" t="s">
        <v>1</v>
      </c>
      <c r="J83" s="24" t="s">
        <v>1</v>
      </c>
      <c r="K83" s="24" t="s">
        <v>1</v>
      </c>
      <c r="L83" s="24" t="s">
        <v>1</v>
      </c>
      <c r="M83" s="24" t="s">
        <v>1</v>
      </c>
      <c r="N83" s="24" t="s">
        <v>1</v>
      </c>
      <c r="O83" s="24" t="s">
        <v>1</v>
      </c>
      <c r="P83" s="13" t="s">
        <v>1</v>
      </c>
      <c r="Q83" s="24" t="s">
        <v>1</v>
      </c>
      <c r="R83" s="38"/>
      <c r="S83" s="38"/>
      <c r="T83" s="38"/>
    </row>
    <row r="84" spans="1:20" ht="15.75" thickBot="1">
      <c r="A84" s="25"/>
      <c r="B84" s="25"/>
      <c r="C84" s="25"/>
      <c r="D84" s="25"/>
      <c r="E84" s="19"/>
      <c r="F84" s="25"/>
      <c r="G84" s="25"/>
      <c r="H84" s="21"/>
      <c r="I84" s="25"/>
      <c r="J84" s="25"/>
      <c r="K84" s="25"/>
      <c r="L84" s="25"/>
      <c r="M84" s="25"/>
      <c r="N84" s="25"/>
      <c r="O84" s="25"/>
      <c r="P84" s="19"/>
      <c r="Q84" s="25"/>
      <c r="R84" s="38"/>
      <c r="S84" s="38"/>
      <c r="T84" s="38"/>
    </row>
    <row r="85" spans="1:20">
      <c r="A85" s="24" t="s">
        <v>58</v>
      </c>
      <c r="B85" s="24" t="s">
        <v>1</v>
      </c>
      <c r="C85" s="24" t="s">
        <v>1</v>
      </c>
      <c r="D85" s="24" t="s">
        <v>1</v>
      </c>
      <c r="E85" s="13" t="s">
        <v>1</v>
      </c>
      <c r="F85" s="24" t="s">
        <v>1</v>
      </c>
      <c r="G85" s="24" t="s">
        <v>1</v>
      </c>
      <c r="H85" s="15"/>
      <c r="I85" s="24" t="s">
        <v>1</v>
      </c>
      <c r="J85" s="24" t="s">
        <v>1</v>
      </c>
      <c r="K85" s="24" t="s">
        <v>1</v>
      </c>
      <c r="L85" s="24" t="s">
        <v>1</v>
      </c>
      <c r="M85" s="24" t="s">
        <v>1</v>
      </c>
      <c r="N85" s="24" t="s">
        <v>1</v>
      </c>
      <c r="O85" s="24" t="s">
        <v>1</v>
      </c>
      <c r="P85" s="13" t="s">
        <v>1</v>
      </c>
      <c r="Q85" s="24" t="s">
        <v>1</v>
      </c>
      <c r="R85" s="38"/>
      <c r="S85" s="38"/>
      <c r="T85" s="38"/>
    </row>
    <row r="86" spans="1:20" ht="15.75" thickBot="1">
      <c r="A86" s="25"/>
      <c r="B86" s="25"/>
      <c r="C86" s="25"/>
      <c r="D86" s="25"/>
      <c r="E86" s="19"/>
      <c r="F86" s="25"/>
      <c r="G86" s="25"/>
      <c r="H86" s="21"/>
      <c r="I86" s="25"/>
      <c r="J86" s="25"/>
      <c r="K86" s="25"/>
      <c r="L86" s="25"/>
      <c r="M86" s="25"/>
      <c r="N86" s="25"/>
      <c r="O86" s="25"/>
      <c r="P86" s="19"/>
      <c r="Q86" s="25"/>
      <c r="R86" s="38"/>
      <c r="S86" s="38"/>
      <c r="T86" s="38"/>
    </row>
    <row r="87" spans="1:20" ht="14.45" customHeight="1">
      <c r="A87" s="209" t="s">
        <v>59</v>
      </c>
      <c r="B87" s="210"/>
      <c r="C87" s="210"/>
      <c r="D87" s="14"/>
      <c r="E87" s="14"/>
      <c r="F87" s="14"/>
      <c r="G87" s="14"/>
      <c r="H87" s="14"/>
      <c r="I87" s="14"/>
      <c r="J87" s="14"/>
      <c r="K87" s="14"/>
      <c r="L87" s="15"/>
      <c r="M87" s="24" t="s">
        <v>1</v>
      </c>
      <c r="N87" s="24" t="s">
        <v>1</v>
      </c>
      <c r="O87" s="24" t="s">
        <v>1</v>
      </c>
      <c r="P87" s="24" t="s">
        <v>1</v>
      </c>
      <c r="Q87" s="24" t="s">
        <v>1</v>
      </c>
      <c r="R87" s="17" t="s">
        <v>1</v>
      </c>
      <c r="S87" s="17"/>
      <c r="T87" s="38"/>
    </row>
    <row r="88" spans="1:20" ht="15.75" thickBot="1">
      <c r="A88" s="19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1"/>
      <c r="M88" s="25"/>
      <c r="N88" s="25"/>
      <c r="O88" s="25"/>
      <c r="P88" s="25"/>
      <c r="Q88" s="25"/>
      <c r="R88" s="17"/>
      <c r="S88" s="17"/>
      <c r="T88" s="38"/>
    </row>
    <row r="89" spans="1:20" ht="14.45" customHeight="1">
      <c r="A89" s="226" t="s">
        <v>60</v>
      </c>
      <c r="B89" s="227"/>
      <c r="C89" s="227"/>
      <c r="D89" s="28"/>
      <c r="E89" s="28"/>
      <c r="F89" s="28"/>
      <c r="G89" s="28"/>
      <c r="H89" s="28"/>
      <c r="I89" s="28"/>
      <c r="J89" s="28"/>
      <c r="K89" s="89">
        <f>SUM(K65+K72)</f>
        <v>49742.939860666142</v>
      </c>
      <c r="L89" s="29"/>
      <c r="M89" s="91">
        <f>M54+M63</f>
        <v>11146.996800000001</v>
      </c>
      <c r="N89" s="71">
        <f>N68+N56+N63</f>
        <v>19658.054747663999</v>
      </c>
      <c r="O89" s="71">
        <f>O70+O58+O63</f>
        <v>18937.888313002131</v>
      </c>
      <c r="P89" s="63" t="s">
        <v>255</v>
      </c>
      <c r="Q89" s="64" t="s">
        <v>255</v>
      </c>
      <c r="R89" s="17" t="s">
        <v>1</v>
      </c>
      <c r="S89" s="17"/>
      <c r="T89" s="38"/>
    </row>
    <row r="90" spans="1:20" ht="15" customHeight="1" thickBot="1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2"/>
      <c r="M90" s="25"/>
      <c r="N90" s="25"/>
      <c r="O90" s="25"/>
      <c r="P90" s="25"/>
      <c r="Q90" s="25"/>
      <c r="R90" s="17"/>
      <c r="S90" s="17"/>
      <c r="T90" s="38"/>
    </row>
    <row r="91" spans="1:20">
      <c r="A91" s="14" t="s">
        <v>1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92" t="s">
        <v>252</v>
      </c>
      <c r="N91" s="93">
        <f>M89+N89+O89</f>
        <v>49742.939860666127</v>
      </c>
      <c r="O91" s="14"/>
      <c r="P91" s="14"/>
      <c r="Q91" s="14"/>
      <c r="R91" s="17"/>
      <c r="S91" s="17"/>
      <c r="T91" s="38"/>
    </row>
    <row r="92" spans="1:20">
      <c r="A92" s="35"/>
      <c r="B92" s="234" t="s">
        <v>61</v>
      </c>
      <c r="C92" s="234"/>
      <c r="D92" s="234"/>
      <c r="E92" s="35"/>
      <c r="F92" s="35"/>
      <c r="G92" s="35"/>
      <c r="H92" s="35"/>
      <c r="I92" s="35"/>
      <c r="J92" s="35"/>
      <c r="K92" s="35"/>
      <c r="L92" s="35"/>
      <c r="M92" s="35"/>
      <c r="P92" s="35"/>
      <c r="Q92" s="35"/>
      <c r="R92" s="35"/>
      <c r="S92" s="35"/>
    </row>
    <row r="93" spans="1:20" ht="14.45" customHeight="1">
      <c r="A93" s="35" t="s">
        <v>1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1:20" ht="18" customHeight="1">
      <c r="A94" s="35"/>
      <c r="B94" s="234" t="s">
        <v>345</v>
      </c>
      <c r="C94" s="234"/>
      <c r="D94" s="234"/>
      <c r="E94" s="36"/>
      <c r="F94" s="36"/>
      <c r="I94" s="43"/>
      <c r="J94" s="222" t="s">
        <v>250</v>
      </c>
      <c r="K94" s="222"/>
      <c r="L94" s="36"/>
      <c r="M94" s="36"/>
      <c r="N94" s="36"/>
      <c r="O94" s="36"/>
      <c r="P94" s="36"/>
      <c r="Q94" s="36"/>
      <c r="R94" s="36"/>
      <c r="S94" s="36"/>
    </row>
    <row r="95" spans="1:20">
      <c r="A95" s="35" t="s">
        <v>1</v>
      </c>
      <c r="C95" s="35"/>
      <c r="D95" s="35"/>
      <c r="E95" s="35"/>
      <c r="F95" s="35"/>
      <c r="G95" s="35"/>
      <c r="I95" s="35"/>
      <c r="J95" s="35" t="s">
        <v>63</v>
      </c>
      <c r="K95" s="35"/>
      <c r="L95" s="35"/>
      <c r="M95" s="35"/>
      <c r="N95" s="35"/>
      <c r="O95" s="35"/>
      <c r="P95" s="35"/>
      <c r="Q95" s="35"/>
      <c r="R95" s="35"/>
      <c r="S95" s="35"/>
    </row>
    <row r="96" spans="1:20">
      <c r="A96" s="35"/>
      <c r="B96" s="35" t="s">
        <v>62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 spans="1:1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>
      <c r="A98" s="12"/>
    </row>
  </sheetData>
  <mergeCells count="49">
    <mergeCell ref="A4:A5"/>
    <mergeCell ref="A6:A7"/>
    <mergeCell ref="D70:D71"/>
    <mergeCell ref="B70:B71"/>
    <mergeCell ref="B56:B57"/>
    <mergeCell ref="B68:B69"/>
    <mergeCell ref="A81:O81"/>
    <mergeCell ref="A87:C87"/>
    <mergeCell ref="D63:D64"/>
    <mergeCell ref="C70:C71"/>
    <mergeCell ref="C68:C69"/>
    <mergeCell ref="F8:G8"/>
    <mergeCell ref="C63:C64"/>
    <mergeCell ref="E54:E55"/>
    <mergeCell ref="D68:D69"/>
    <mergeCell ref="E68:E69"/>
    <mergeCell ref="D58:D59"/>
    <mergeCell ref="J94:K94"/>
    <mergeCell ref="K9:Q9"/>
    <mergeCell ref="A17:K17"/>
    <mergeCell ref="A44:P44"/>
    <mergeCell ref="A51:P51"/>
    <mergeCell ref="M10:O10"/>
    <mergeCell ref="A89:C89"/>
    <mergeCell ref="C54:C55"/>
    <mergeCell ref="C56:C57"/>
    <mergeCell ref="C58:C59"/>
    <mergeCell ref="D54:D55"/>
    <mergeCell ref="D56:D57"/>
    <mergeCell ref="B94:D94"/>
    <mergeCell ref="B92:D92"/>
    <mergeCell ref="A75:I75"/>
    <mergeCell ref="A74:L74"/>
    <mergeCell ref="A3:O3"/>
    <mergeCell ref="B6:P6"/>
    <mergeCell ref="A72:C72"/>
    <mergeCell ref="A67:P67"/>
    <mergeCell ref="A18:Q18"/>
    <mergeCell ref="A24:N24"/>
    <mergeCell ref="A30:N30"/>
    <mergeCell ref="A36:M36"/>
    <mergeCell ref="A42:C42"/>
    <mergeCell ref="A49:B49"/>
    <mergeCell ref="A52:M52"/>
    <mergeCell ref="A61:J61"/>
    <mergeCell ref="A65:D65"/>
    <mergeCell ref="E9:H9"/>
    <mergeCell ref="E70:E71"/>
    <mergeCell ref="C5:L5"/>
  </mergeCells>
  <pageMargins left="0.19685039370078741" right="0.19685039370078741" top="0.94488188976377963" bottom="0.35433070866141736" header="0" footer="0"/>
  <pageSetup paperSize="9" scale="83" orientation="landscape" r:id="rId1"/>
  <rowBreaks count="3" manualBreakCount="3">
    <brk id="23" max="16383" man="1"/>
    <brk id="50" max="16383" man="1"/>
    <brk id="72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38"/>
  <sheetViews>
    <sheetView view="pageBreakPreview" topLeftCell="A21" zoomScale="60" workbookViewId="0">
      <selection activeCell="W33" sqref="W33"/>
    </sheetView>
  </sheetViews>
  <sheetFormatPr defaultRowHeight="15"/>
  <cols>
    <col min="1" max="1" width="5.28515625" customWidth="1"/>
    <col min="3" max="3" width="12.85546875" customWidth="1"/>
    <col min="4" max="4" width="6.42578125" customWidth="1"/>
    <col min="5" max="5" width="5.5703125" customWidth="1"/>
    <col min="6" max="6" width="6.85546875" customWidth="1"/>
    <col min="7" max="7" width="2.140625" customWidth="1"/>
    <col min="8" max="8" width="2.5703125" customWidth="1"/>
    <col min="9" max="9" width="13.5703125" customWidth="1"/>
    <col min="10" max="10" width="10.85546875" customWidth="1"/>
    <col min="11" max="11" width="10.5703125" customWidth="1"/>
    <col min="12" max="12" width="11" customWidth="1"/>
    <col min="17" max="17" width="10.5703125" bestFit="1" customWidth="1"/>
    <col min="22" max="22" width="3" customWidth="1"/>
    <col min="23" max="23" width="11.42578125" customWidth="1"/>
  </cols>
  <sheetData>
    <row r="1" spans="1:12" ht="15.75">
      <c r="A1" s="44"/>
      <c r="B1" s="44"/>
      <c r="C1" s="44"/>
      <c r="D1" s="44"/>
      <c r="E1" s="44"/>
      <c r="F1" s="44"/>
      <c r="G1" s="44"/>
      <c r="H1" s="44"/>
      <c r="I1" s="44"/>
      <c r="J1" s="44"/>
      <c r="K1" s="1" t="s">
        <v>92</v>
      </c>
      <c r="L1" s="44"/>
    </row>
    <row r="2" spans="1:12" ht="15.75">
      <c r="A2" s="5"/>
      <c r="B2" s="5"/>
      <c r="C2" s="5"/>
      <c r="D2" s="5"/>
      <c r="E2" s="262"/>
      <c r="F2" s="262"/>
      <c r="G2" s="5"/>
      <c r="H2" s="5"/>
      <c r="I2" s="5"/>
      <c r="J2" s="5"/>
      <c r="K2" s="5"/>
      <c r="L2" s="5"/>
    </row>
    <row r="3" spans="1:12" ht="16.899999999999999" customHeight="1">
      <c r="A3" s="263" t="s">
        <v>93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2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2" ht="1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2" customHeight="1">
      <c r="A6" s="264" t="s">
        <v>232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</row>
    <row r="7" spans="1:12" ht="6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</row>
    <row r="8" spans="1:12">
      <c r="A8" s="266" t="s">
        <v>94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</row>
    <row r="9" spans="1:12" ht="9" customHeight="1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</row>
    <row r="10" spans="1:12" ht="18.75" customHeight="1">
      <c r="A10" s="263" t="s">
        <v>376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</row>
    <row r="11" spans="1:12" ht="16.149999999999999" customHeight="1">
      <c r="A11" s="169" t="s">
        <v>95</v>
      </c>
      <c r="B11" s="279" t="s">
        <v>96</v>
      </c>
      <c r="C11" s="280"/>
      <c r="D11" s="279" t="s">
        <v>97</v>
      </c>
      <c r="E11" s="280"/>
      <c r="F11" s="279" t="s">
        <v>98</v>
      </c>
      <c r="G11" s="280"/>
      <c r="H11" s="257"/>
      <c r="I11" s="257" t="s">
        <v>99</v>
      </c>
      <c r="J11" s="259"/>
      <c r="K11" s="259"/>
      <c r="L11" s="259"/>
    </row>
    <row r="12" spans="1:12" ht="15.6" customHeight="1">
      <c r="A12" s="170" t="s">
        <v>100</v>
      </c>
      <c r="B12" s="170"/>
      <c r="C12" s="51"/>
      <c r="D12" s="170"/>
      <c r="E12" s="51"/>
      <c r="F12" s="260" t="s">
        <v>101</v>
      </c>
      <c r="G12" s="261"/>
      <c r="H12" s="261"/>
      <c r="I12" s="173" t="s">
        <v>102</v>
      </c>
      <c r="J12" s="257" t="s">
        <v>104</v>
      </c>
      <c r="K12" s="258"/>
      <c r="L12" s="258"/>
    </row>
    <row r="13" spans="1:12" ht="15.75">
      <c r="A13" s="170"/>
      <c r="B13" s="170"/>
      <c r="C13" s="51"/>
      <c r="D13" s="170"/>
      <c r="E13" s="51"/>
      <c r="F13" s="260" t="s">
        <v>282</v>
      </c>
      <c r="G13" s="261"/>
      <c r="H13" s="261"/>
      <c r="I13" s="182" t="s">
        <v>103</v>
      </c>
      <c r="J13" s="169"/>
      <c r="K13" s="169"/>
      <c r="L13" s="168"/>
    </row>
    <row r="14" spans="1:12" ht="15.75" customHeight="1">
      <c r="A14" s="171"/>
      <c r="B14" s="171"/>
      <c r="C14" s="172"/>
      <c r="D14" s="171"/>
      <c r="E14" s="172"/>
      <c r="F14" s="281"/>
      <c r="G14" s="282"/>
      <c r="H14" s="283"/>
      <c r="I14" s="183" t="s">
        <v>105</v>
      </c>
      <c r="J14" s="183" t="s">
        <v>95</v>
      </c>
      <c r="K14" s="183" t="s">
        <v>106</v>
      </c>
      <c r="L14" s="174" t="s">
        <v>107</v>
      </c>
    </row>
    <row r="15" spans="1:12" ht="12.75" customHeight="1">
      <c r="A15" s="181">
        <v>1</v>
      </c>
      <c r="B15" s="278">
        <v>2</v>
      </c>
      <c r="C15" s="278"/>
      <c r="D15" s="278">
        <v>3</v>
      </c>
      <c r="E15" s="278"/>
      <c r="F15" s="278">
        <v>4</v>
      </c>
      <c r="G15" s="278"/>
      <c r="H15" s="278"/>
      <c r="I15" s="181">
        <v>5</v>
      </c>
      <c r="J15" s="181">
        <v>6</v>
      </c>
      <c r="K15" s="181">
        <v>7</v>
      </c>
      <c r="L15" s="181">
        <v>8</v>
      </c>
    </row>
    <row r="16" spans="1:12" s="166" customFormat="1" ht="18.75" customHeight="1">
      <c r="A16" s="178" t="s">
        <v>142</v>
      </c>
      <c r="B16" s="251" t="s">
        <v>361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</row>
    <row r="17" spans="1:18" ht="65.45" customHeight="1">
      <c r="A17" s="259" t="s">
        <v>144</v>
      </c>
      <c r="B17" s="252" t="s">
        <v>109</v>
      </c>
      <c r="C17" s="253"/>
      <c r="D17" s="259" t="s">
        <v>110</v>
      </c>
      <c r="E17" s="259"/>
      <c r="F17" s="245">
        <v>164.4</v>
      </c>
      <c r="G17" s="245"/>
      <c r="H17" s="245"/>
      <c r="I17" s="194">
        <v>164.44</v>
      </c>
      <c r="J17" s="194">
        <v>164.4</v>
      </c>
      <c r="K17" s="194">
        <v>164.35</v>
      </c>
      <c r="L17" s="194">
        <v>164.3</v>
      </c>
    </row>
    <row r="18" spans="1:18" ht="32.25" customHeight="1" thickBot="1">
      <c r="A18" s="259"/>
      <c r="B18" s="253"/>
      <c r="C18" s="253"/>
      <c r="D18" s="259" t="s">
        <v>368</v>
      </c>
      <c r="E18" s="259"/>
      <c r="F18" s="246" t="s">
        <v>255</v>
      </c>
      <c r="G18" s="246"/>
      <c r="H18" s="246"/>
      <c r="I18" s="175" t="s">
        <v>334</v>
      </c>
      <c r="J18" s="175" t="s">
        <v>334</v>
      </c>
      <c r="K18" s="175" t="s">
        <v>334</v>
      </c>
      <c r="L18" s="175" t="s">
        <v>334</v>
      </c>
    </row>
    <row r="19" spans="1:18" ht="42.75" customHeight="1" thickBot="1">
      <c r="A19" s="259" t="s">
        <v>146</v>
      </c>
      <c r="B19" s="252" t="s">
        <v>111</v>
      </c>
      <c r="C19" s="252"/>
      <c r="D19" s="259" t="s">
        <v>112</v>
      </c>
      <c r="E19" s="259"/>
      <c r="F19" s="246" t="s">
        <v>255</v>
      </c>
      <c r="G19" s="246"/>
      <c r="H19" s="246"/>
      <c r="I19" s="246" t="s">
        <v>334</v>
      </c>
      <c r="J19" s="246" t="s">
        <v>334</v>
      </c>
      <c r="K19" s="246" t="s">
        <v>334</v>
      </c>
      <c r="L19" s="246" t="s">
        <v>334</v>
      </c>
      <c r="R19" s="157"/>
    </row>
    <row r="20" spans="1:18" ht="42.75" customHeight="1">
      <c r="A20" s="259"/>
      <c r="B20" s="252"/>
      <c r="C20" s="252"/>
      <c r="D20" s="259"/>
      <c r="E20" s="259"/>
      <c r="F20" s="246"/>
      <c r="G20" s="246"/>
      <c r="H20" s="246"/>
      <c r="I20" s="246"/>
      <c r="J20" s="246"/>
      <c r="K20" s="246"/>
      <c r="L20" s="246"/>
    </row>
    <row r="21" spans="1:18" ht="27.75" customHeight="1">
      <c r="A21" s="268" t="s">
        <v>148</v>
      </c>
      <c r="B21" s="270" t="s">
        <v>114</v>
      </c>
      <c r="C21" s="269"/>
      <c r="D21" s="268" t="s">
        <v>115</v>
      </c>
      <c r="E21" s="268"/>
      <c r="F21" s="245">
        <v>319806.01299999998</v>
      </c>
      <c r="G21" s="245"/>
      <c r="H21" s="245"/>
      <c r="I21" s="176">
        <v>319806.01</v>
      </c>
      <c r="J21" s="177">
        <f>(I21-7.15)</f>
        <v>319798.86</v>
      </c>
      <c r="K21" s="194">
        <f>(I21-14.3)</f>
        <v>319791.71000000002</v>
      </c>
      <c r="L21" s="194">
        <f>I21-21.46</f>
        <v>319784.55</v>
      </c>
      <c r="Q21" s="401">
        <v>319806.01</v>
      </c>
    </row>
    <row r="22" spans="1:18" ht="79.5" customHeight="1">
      <c r="A22" s="269"/>
      <c r="B22" s="269"/>
      <c r="C22" s="269"/>
      <c r="D22" s="268" t="s">
        <v>116</v>
      </c>
      <c r="E22" s="268"/>
      <c r="F22" s="276">
        <v>24.7</v>
      </c>
      <c r="G22" s="276"/>
      <c r="H22" s="276"/>
      <c r="I22" s="201">
        <f>F22</f>
        <v>24.7</v>
      </c>
      <c r="J22" s="200">
        <f>J21/Q22</f>
        <v>24.699447774605609</v>
      </c>
      <c r="K22" s="200">
        <f>K21/Q22</f>
        <v>24.698895549211226</v>
      </c>
      <c r="L22" s="200">
        <f>L21/Q22</f>
        <v>24.698342551473626</v>
      </c>
      <c r="Q22" s="402">
        <f>Q21/F22</f>
        <v>12947.611740890688</v>
      </c>
    </row>
    <row r="23" spans="1:18" ht="109.5" customHeight="1">
      <c r="A23" s="167" t="s">
        <v>150</v>
      </c>
      <c r="B23" s="277" t="s">
        <v>383</v>
      </c>
      <c r="C23" s="277"/>
      <c r="D23" s="250" t="s">
        <v>358</v>
      </c>
      <c r="E23" s="250"/>
      <c r="F23" s="249">
        <f>F21/F24</f>
        <v>1.94324714868174</v>
      </c>
      <c r="G23" s="249"/>
      <c r="H23" s="249"/>
      <c r="I23" s="195">
        <f>F23</f>
        <v>1.94324714868174</v>
      </c>
      <c r="J23" s="196">
        <f>J21/J24</f>
        <v>1.9432036846870384</v>
      </c>
      <c r="K23" s="197">
        <f>K21/K24</f>
        <v>1.9431602389213298</v>
      </c>
      <c r="L23" s="198">
        <f>L21/L24</f>
        <v>1.9431167323923122</v>
      </c>
    </row>
    <row r="24" spans="1:18" ht="25.5" customHeight="1">
      <c r="A24" s="180" t="s">
        <v>78</v>
      </c>
      <c r="B24" s="250" t="s">
        <v>359</v>
      </c>
      <c r="C24" s="250"/>
      <c r="D24" s="250" t="s">
        <v>360</v>
      </c>
      <c r="E24" s="250"/>
      <c r="F24" s="254">
        <v>164573</v>
      </c>
      <c r="G24" s="255"/>
      <c r="H24" s="256"/>
      <c r="I24" s="199">
        <v>164573</v>
      </c>
      <c r="J24" s="199">
        <v>164573</v>
      </c>
      <c r="K24" s="199">
        <v>164573</v>
      </c>
      <c r="L24" s="199">
        <v>164573</v>
      </c>
    </row>
    <row r="25" spans="1:18" ht="47.25" customHeight="1">
      <c r="A25" s="271" t="s">
        <v>387</v>
      </c>
      <c r="B25" s="270" t="s">
        <v>108</v>
      </c>
      <c r="C25" s="270"/>
      <c r="D25" s="268" t="s">
        <v>362</v>
      </c>
      <c r="E25" s="268"/>
      <c r="F25" s="245" t="s">
        <v>283</v>
      </c>
      <c r="G25" s="245"/>
      <c r="H25" s="245"/>
      <c r="I25" s="245">
        <v>41.03</v>
      </c>
      <c r="J25" s="244" t="s">
        <v>331</v>
      </c>
      <c r="K25" s="244" t="s">
        <v>332</v>
      </c>
      <c r="L25" s="244" t="s">
        <v>333</v>
      </c>
    </row>
    <row r="26" spans="1:18" ht="33.75" customHeight="1">
      <c r="A26" s="268"/>
      <c r="B26" s="270"/>
      <c r="C26" s="270"/>
      <c r="D26" s="268"/>
      <c r="E26" s="268"/>
      <c r="F26" s="245"/>
      <c r="G26" s="245"/>
      <c r="H26" s="245"/>
      <c r="I26" s="245"/>
      <c r="J26" s="244"/>
      <c r="K26" s="244"/>
      <c r="L26" s="244"/>
    </row>
    <row r="27" spans="1:18" ht="51.75" customHeight="1">
      <c r="A27" s="259" t="s">
        <v>388</v>
      </c>
      <c r="B27" s="248" t="s">
        <v>117</v>
      </c>
      <c r="C27" s="248"/>
      <c r="D27" s="248" t="s">
        <v>364</v>
      </c>
      <c r="E27" s="248"/>
      <c r="F27" s="247">
        <v>1124193.7</v>
      </c>
      <c r="G27" s="247"/>
      <c r="H27" s="247"/>
      <c r="I27" s="193" t="s">
        <v>384</v>
      </c>
      <c r="J27" s="179">
        <v>1240749</v>
      </c>
      <c r="K27" s="179">
        <v>1240745</v>
      </c>
      <c r="L27" s="179">
        <v>1240740</v>
      </c>
    </row>
    <row r="28" spans="1:18" ht="38.25" customHeight="1">
      <c r="A28" s="259"/>
      <c r="B28" s="248"/>
      <c r="C28" s="248"/>
      <c r="D28" s="248" t="s">
        <v>363</v>
      </c>
      <c r="E28" s="248"/>
      <c r="F28" s="246" t="s">
        <v>255</v>
      </c>
      <c r="G28" s="246"/>
      <c r="H28" s="246"/>
      <c r="I28" s="175" t="s">
        <v>255</v>
      </c>
      <c r="J28" s="175" t="s">
        <v>255</v>
      </c>
      <c r="K28" s="175" t="s">
        <v>255</v>
      </c>
      <c r="L28" s="175" t="s">
        <v>255</v>
      </c>
    </row>
    <row r="29" spans="1:18" ht="141.75" customHeight="1">
      <c r="A29" s="259" t="s">
        <v>389</v>
      </c>
      <c r="B29" s="252" t="s">
        <v>118</v>
      </c>
      <c r="C29" s="252"/>
      <c r="D29" s="248" t="s">
        <v>119</v>
      </c>
      <c r="E29" s="248"/>
      <c r="F29" s="246" t="s">
        <v>255</v>
      </c>
      <c r="G29" s="246"/>
      <c r="H29" s="246"/>
      <c r="I29" s="246" t="s">
        <v>255</v>
      </c>
      <c r="J29" s="246" t="s">
        <v>255</v>
      </c>
      <c r="K29" s="246" t="s">
        <v>255</v>
      </c>
      <c r="L29" s="246" t="s">
        <v>255</v>
      </c>
    </row>
    <row r="30" spans="1:18" ht="33" customHeight="1">
      <c r="A30" s="259"/>
      <c r="B30" s="252"/>
      <c r="C30" s="252"/>
      <c r="D30" s="248"/>
      <c r="E30" s="248"/>
      <c r="F30" s="246"/>
      <c r="G30" s="246"/>
      <c r="H30" s="246"/>
      <c r="I30" s="246"/>
      <c r="J30" s="246"/>
      <c r="K30" s="246"/>
      <c r="L30" s="246"/>
    </row>
    <row r="31" spans="1:18" ht="21" customHeight="1">
      <c r="A31" s="272" t="s">
        <v>365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</row>
    <row r="32" spans="1:18" ht="23.25" customHeight="1">
      <c r="A32" s="272" t="s">
        <v>366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</row>
    <row r="33" spans="1:25" ht="1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U33" s="138"/>
      <c r="W33" s="402"/>
    </row>
    <row r="34" spans="1:25" ht="23.25" customHeight="1">
      <c r="A34" s="273" t="s">
        <v>335</v>
      </c>
      <c r="B34" s="273"/>
      <c r="C34" s="273"/>
      <c r="D34" s="273"/>
      <c r="E34" s="273"/>
      <c r="F34" s="273"/>
      <c r="G34" s="273"/>
      <c r="H34" s="49"/>
      <c r="I34" s="49"/>
      <c r="J34" s="49"/>
      <c r="K34" s="49"/>
      <c r="L34" s="49"/>
      <c r="S34" t="s">
        <v>326</v>
      </c>
      <c r="W34" s="241">
        <v>164573</v>
      </c>
      <c r="X34" s="242"/>
      <c r="Y34" s="243"/>
    </row>
    <row r="35" spans="1:25" ht="21" customHeight="1">
      <c r="A35" s="275" t="s">
        <v>367</v>
      </c>
      <c r="B35" s="275"/>
      <c r="C35" s="275"/>
      <c r="D35" s="275"/>
      <c r="E35" s="275"/>
      <c r="F35" s="139"/>
      <c r="G35" s="139"/>
      <c r="H35" s="140"/>
      <c r="I35" s="141"/>
      <c r="J35" s="274" t="s">
        <v>250</v>
      </c>
      <c r="K35" s="274"/>
      <c r="L35" s="274"/>
    </row>
    <row r="36" spans="1:25" ht="14.45" customHeight="1">
      <c r="A36" s="49"/>
      <c r="B36" s="162"/>
      <c r="C36" s="162"/>
      <c r="D36" s="162"/>
      <c r="E36" s="162"/>
      <c r="F36" s="162"/>
      <c r="G36" s="50"/>
      <c r="K36" s="129" t="s">
        <v>121</v>
      </c>
      <c r="L36" s="50"/>
    </row>
    <row r="37" spans="1:25" ht="14.45" customHeight="1">
      <c r="A37" s="262"/>
      <c r="C37" s="49"/>
      <c r="D37" s="49"/>
      <c r="E37" s="49"/>
      <c r="G37" s="49"/>
      <c r="H37" s="49"/>
      <c r="J37" s="49"/>
      <c r="K37" s="49"/>
      <c r="L37" s="49"/>
    </row>
    <row r="38" spans="1:25" ht="14.45" customHeight="1">
      <c r="A38" s="262"/>
      <c r="B38" s="49" t="s">
        <v>120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72">
    <mergeCell ref="B15:C15"/>
    <mergeCell ref="D15:E15"/>
    <mergeCell ref="F15:H15"/>
    <mergeCell ref="F12:H12"/>
    <mergeCell ref="B11:C11"/>
    <mergeCell ref="D11:E11"/>
    <mergeCell ref="F11:H11"/>
    <mergeCell ref="F14:H14"/>
    <mergeCell ref="J35:L35"/>
    <mergeCell ref="A35:E35"/>
    <mergeCell ref="F25:H26"/>
    <mergeCell ref="D17:E17"/>
    <mergeCell ref="F29:H30"/>
    <mergeCell ref="I29:I30"/>
    <mergeCell ref="J29:J30"/>
    <mergeCell ref="J19:J20"/>
    <mergeCell ref="F17:H17"/>
    <mergeCell ref="F18:H18"/>
    <mergeCell ref="F21:H21"/>
    <mergeCell ref="F22:H22"/>
    <mergeCell ref="D18:E18"/>
    <mergeCell ref="B23:C23"/>
    <mergeCell ref="D23:E23"/>
    <mergeCell ref="A17:A18"/>
    <mergeCell ref="A21:A22"/>
    <mergeCell ref="B21:C22"/>
    <mergeCell ref="D21:E21"/>
    <mergeCell ref="D22:E22"/>
    <mergeCell ref="A37:A38"/>
    <mergeCell ref="A29:A30"/>
    <mergeCell ref="B29:C30"/>
    <mergeCell ref="D29:E30"/>
    <mergeCell ref="A25:A26"/>
    <mergeCell ref="B25:C26"/>
    <mergeCell ref="D25:E26"/>
    <mergeCell ref="A27:A28"/>
    <mergeCell ref="A31:L31"/>
    <mergeCell ref="A32:L32"/>
    <mergeCell ref="A34:G34"/>
    <mergeCell ref="D27:E27"/>
    <mergeCell ref="A19:A20"/>
    <mergeCell ref="B19:C20"/>
    <mergeCell ref="D19:E20"/>
    <mergeCell ref="F19:H20"/>
    <mergeCell ref="I19:I20"/>
    <mergeCell ref="J12:L12"/>
    <mergeCell ref="I11:L11"/>
    <mergeCell ref="F13:H13"/>
    <mergeCell ref="E2:F2"/>
    <mergeCell ref="A3:L4"/>
    <mergeCell ref="A6:L7"/>
    <mergeCell ref="A8:L9"/>
    <mergeCell ref="A10:L10"/>
    <mergeCell ref="F23:H23"/>
    <mergeCell ref="D24:E24"/>
    <mergeCell ref="B16:L16"/>
    <mergeCell ref="B24:C24"/>
    <mergeCell ref="K19:K20"/>
    <mergeCell ref="L19:L20"/>
    <mergeCell ref="B17:C18"/>
    <mergeCell ref="F24:H24"/>
    <mergeCell ref="F27:H27"/>
    <mergeCell ref="F28:H28"/>
    <mergeCell ref="D28:E28"/>
    <mergeCell ref="B27:C28"/>
    <mergeCell ref="K25:K26"/>
    <mergeCell ref="W34:Y34"/>
    <mergeCell ref="L25:L26"/>
    <mergeCell ref="I25:I26"/>
    <mergeCell ref="J25:J26"/>
    <mergeCell ref="K29:K30"/>
    <mergeCell ref="L29:L30"/>
  </mergeCells>
  <pageMargins left="0.70866141732283472" right="0.31496062992125984" top="0.74803149606299213" bottom="0.59055118110236227" header="0" footer="0"/>
  <pageSetup paperSize="9" scale="87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J29"/>
  <sheetViews>
    <sheetView topLeftCell="A13" workbookViewId="0">
      <selection activeCell="L16" sqref="L16"/>
    </sheetView>
  </sheetViews>
  <sheetFormatPr defaultRowHeight="15"/>
  <cols>
    <col min="2" max="2" width="13.28515625" customWidth="1"/>
    <col min="3" max="3" width="10.42578125" customWidth="1"/>
    <col min="4" max="4" width="20.5703125" customWidth="1"/>
    <col min="5" max="5" width="7.85546875" customWidth="1"/>
    <col min="6" max="6" width="8.28515625" customWidth="1"/>
    <col min="7" max="7" width="20.85546875" customWidth="1"/>
    <col min="8" max="8" width="14.5703125" customWidth="1"/>
    <col min="9" max="9" width="12.7109375" customWidth="1"/>
    <col min="10" max="10" width="9.140625" hidden="1" customWidth="1"/>
  </cols>
  <sheetData>
    <row r="2" spans="1:10" ht="16.5">
      <c r="A2" s="184" t="s">
        <v>351</v>
      </c>
      <c r="B2" s="184"/>
      <c r="C2" s="184"/>
      <c r="D2" s="184"/>
      <c r="E2" s="184"/>
      <c r="F2" s="184"/>
      <c r="G2" s="184"/>
      <c r="H2" s="184"/>
      <c r="I2" s="184"/>
      <c r="J2" s="143"/>
    </row>
    <row r="3" spans="1:10" ht="16.5">
      <c r="A3" s="184" t="s">
        <v>352</v>
      </c>
      <c r="B3" s="184"/>
      <c r="C3" s="184"/>
      <c r="D3" s="184"/>
      <c r="E3" s="184"/>
      <c r="F3" s="184"/>
      <c r="G3" s="184"/>
      <c r="H3" s="184"/>
      <c r="I3" s="184"/>
      <c r="J3" s="143"/>
    </row>
    <row r="4" spans="1:10" ht="16.5">
      <c r="A4" s="184" t="s">
        <v>353</v>
      </c>
      <c r="B4" s="184"/>
      <c r="C4" s="184"/>
      <c r="D4" s="184"/>
      <c r="E4" s="184"/>
      <c r="F4" s="184"/>
      <c r="G4" s="184"/>
      <c r="H4" s="184"/>
      <c r="I4" s="184"/>
      <c r="J4" s="143"/>
    </row>
    <row r="5" spans="1:10" ht="16.5">
      <c r="A5" s="185" t="s">
        <v>375</v>
      </c>
      <c r="B5" s="185"/>
      <c r="C5" s="185"/>
      <c r="D5" s="185"/>
      <c r="E5" s="185"/>
      <c r="F5" s="185"/>
      <c r="G5" s="185"/>
      <c r="H5" s="185"/>
      <c r="I5" s="185"/>
    </row>
    <row r="6" spans="1:10" ht="16.5">
      <c r="A6" s="185"/>
      <c r="B6" s="185"/>
      <c r="C6" s="185"/>
      <c r="D6" s="185"/>
      <c r="E6" s="185"/>
      <c r="F6" s="185"/>
      <c r="G6" s="185"/>
      <c r="H6" s="185"/>
      <c r="I6" s="185"/>
    </row>
    <row r="7" spans="1:10" ht="19.5">
      <c r="A7" s="185" t="s">
        <v>377</v>
      </c>
      <c r="B7" s="185"/>
      <c r="C7" s="185"/>
      <c r="D7" s="185"/>
      <c r="E7" s="185"/>
      <c r="F7" s="185"/>
      <c r="G7" s="185"/>
      <c r="H7" s="185"/>
      <c r="I7" s="185"/>
    </row>
    <row r="8" spans="1:10" ht="16.5">
      <c r="A8" s="185"/>
      <c r="B8" s="185"/>
      <c r="C8" s="185"/>
      <c r="D8" s="185"/>
      <c r="E8" s="185"/>
      <c r="F8" s="185"/>
      <c r="G8" s="185"/>
      <c r="H8" s="185"/>
      <c r="I8" s="185"/>
    </row>
    <row r="9" spans="1:10" ht="16.5">
      <c r="A9" s="185" t="s">
        <v>346</v>
      </c>
      <c r="B9" s="185"/>
      <c r="C9" s="185"/>
      <c r="D9" s="185"/>
      <c r="E9" s="185"/>
      <c r="F9" s="185"/>
      <c r="G9" s="185"/>
      <c r="H9" s="185"/>
      <c r="I9" s="185"/>
    </row>
    <row r="10" spans="1:10" ht="19.5">
      <c r="A10" s="185" t="s">
        <v>378</v>
      </c>
      <c r="B10" s="185"/>
      <c r="C10" s="185"/>
      <c r="D10" s="185"/>
      <c r="E10" s="185"/>
      <c r="F10" s="185"/>
      <c r="G10" s="185"/>
      <c r="H10" s="185"/>
      <c r="I10" s="185"/>
    </row>
    <row r="11" spans="1:10" ht="16.5">
      <c r="A11" s="185" t="s">
        <v>347</v>
      </c>
      <c r="B11" s="185"/>
      <c r="C11" s="185"/>
      <c r="D11" s="185"/>
      <c r="E11" s="185"/>
      <c r="F11" s="185"/>
      <c r="G11" s="185"/>
      <c r="H11" s="185"/>
      <c r="I11" s="185"/>
    </row>
    <row r="12" spans="1:10" ht="16.5">
      <c r="A12" s="185" t="s">
        <v>348</v>
      </c>
      <c r="B12" s="185"/>
      <c r="C12" s="185"/>
      <c r="D12" s="185"/>
      <c r="E12" s="185"/>
      <c r="F12" s="185"/>
      <c r="G12" s="185"/>
      <c r="H12" s="185"/>
      <c r="I12" s="185"/>
    </row>
    <row r="13" spans="1:10" ht="19.5">
      <c r="A13" s="185" t="s">
        <v>379</v>
      </c>
      <c r="B13" s="185"/>
      <c r="C13" s="185"/>
      <c r="D13" s="185"/>
      <c r="E13" s="185"/>
      <c r="F13" s="185"/>
      <c r="G13" s="185"/>
      <c r="H13" s="185"/>
      <c r="I13" s="185"/>
    </row>
    <row r="14" spans="1:10" ht="16.5">
      <c r="A14" s="185" t="s">
        <v>349</v>
      </c>
      <c r="B14" s="185"/>
      <c r="C14" s="185"/>
      <c r="D14" s="185"/>
      <c r="E14" s="185"/>
      <c r="F14" s="185"/>
      <c r="G14" s="185"/>
      <c r="H14" s="185"/>
      <c r="I14" s="185"/>
    </row>
    <row r="15" spans="1:10" ht="16.5">
      <c r="A15" s="185" t="s">
        <v>350</v>
      </c>
      <c r="B15" s="185"/>
      <c r="C15" s="185"/>
      <c r="D15" s="185"/>
      <c r="E15" s="185"/>
      <c r="F15" s="185"/>
      <c r="G15" s="185"/>
      <c r="H15" s="185"/>
      <c r="I15" s="185"/>
    </row>
    <row r="16" spans="1:10" ht="16.5">
      <c r="A16" s="185" t="s">
        <v>354</v>
      </c>
      <c r="B16" s="185"/>
      <c r="C16" s="185"/>
      <c r="D16" s="185"/>
      <c r="E16" s="185"/>
      <c r="F16" s="185"/>
      <c r="G16" s="185"/>
      <c r="H16" s="185"/>
      <c r="I16" s="185"/>
    </row>
    <row r="17" spans="1:9" ht="19.5">
      <c r="A17" s="185" t="s">
        <v>380</v>
      </c>
      <c r="B17" s="185"/>
      <c r="C17" s="185"/>
      <c r="D17" s="185"/>
      <c r="E17" s="185"/>
      <c r="F17" s="185"/>
      <c r="G17" s="185"/>
      <c r="H17" s="185"/>
      <c r="I17" s="185"/>
    </row>
    <row r="18" spans="1:9" ht="16.5">
      <c r="A18" s="185" t="s">
        <v>355</v>
      </c>
      <c r="B18" s="185"/>
      <c r="C18" s="185"/>
      <c r="D18" s="185"/>
      <c r="E18" s="185"/>
      <c r="F18" s="185"/>
      <c r="G18" s="185"/>
      <c r="H18" s="185"/>
      <c r="I18" s="185"/>
    </row>
    <row r="19" spans="1:9" ht="16.5">
      <c r="A19" s="185" t="s">
        <v>356</v>
      </c>
      <c r="B19" s="185"/>
      <c r="C19" s="185"/>
      <c r="D19" s="185"/>
      <c r="E19" s="185"/>
      <c r="F19" s="185"/>
      <c r="G19" s="185"/>
      <c r="H19" s="185"/>
      <c r="I19" s="185"/>
    </row>
    <row r="20" spans="1:9" ht="19.5">
      <c r="A20" s="185" t="s">
        <v>381</v>
      </c>
      <c r="B20" s="185"/>
      <c r="C20" s="185"/>
      <c r="D20" s="185"/>
      <c r="E20" s="185"/>
      <c r="F20" s="185"/>
      <c r="G20" s="185"/>
      <c r="H20" s="185"/>
      <c r="I20" s="185"/>
    </row>
    <row r="21" spans="1:9" ht="16.5">
      <c r="A21" s="185" t="s">
        <v>357</v>
      </c>
      <c r="B21" s="185"/>
      <c r="C21" s="185"/>
      <c r="D21" s="185"/>
      <c r="E21" s="185"/>
      <c r="F21" s="185"/>
      <c r="G21" s="185"/>
      <c r="H21" s="185"/>
      <c r="I21" s="185"/>
    </row>
    <row r="22" spans="1:9" ht="19.5">
      <c r="A22" s="185" t="s">
        <v>382</v>
      </c>
      <c r="B22" s="185"/>
      <c r="C22" s="185"/>
      <c r="D22" s="185"/>
      <c r="E22" s="185"/>
      <c r="F22" s="185"/>
      <c r="G22" s="185"/>
      <c r="H22" s="185"/>
      <c r="I22" s="185"/>
    </row>
    <row r="23" spans="1:9" ht="16.5">
      <c r="A23" s="185"/>
      <c r="B23" s="185"/>
      <c r="C23" s="185"/>
      <c r="D23" s="185"/>
      <c r="E23" s="185"/>
      <c r="F23" s="185"/>
      <c r="G23" s="185"/>
      <c r="H23" s="185"/>
      <c r="I23" s="185"/>
    </row>
    <row r="24" spans="1:9" ht="16.5">
      <c r="A24" s="186" t="s">
        <v>370</v>
      </c>
      <c r="B24" s="187"/>
      <c r="C24" s="188" t="s">
        <v>369</v>
      </c>
      <c r="D24" s="188" t="s">
        <v>371</v>
      </c>
      <c r="E24" s="189" t="s">
        <v>166</v>
      </c>
      <c r="F24" s="189" t="s">
        <v>373</v>
      </c>
      <c r="G24" s="188" t="s">
        <v>372</v>
      </c>
      <c r="H24" s="188" t="s">
        <v>374</v>
      </c>
      <c r="I24" s="185"/>
    </row>
    <row r="25" spans="1:9" ht="16.5">
      <c r="A25" s="186">
        <v>715</v>
      </c>
      <c r="B25" s="187"/>
      <c r="C25" s="190">
        <v>557.29999999999995</v>
      </c>
      <c r="D25" s="192">
        <f>A25/C25</f>
        <v>1.2829714695855017</v>
      </c>
      <c r="E25" s="190">
        <v>2018</v>
      </c>
      <c r="F25" s="190">
        <v>108</v>
      </c>
      <c r="G25" s="190">
        <f>C25-0.108</f>
        <v>557.19200000000001</v>
      </c>
      <c r="H25" s="191">
        <f>$D$25*(G25/$C$25)</f>
        <v>1.2827228406267448</v>
      </c>
      <c r="I25" s="185"/>
    </row>
    <row r="26" spans="1:9" ht="16.5">
      <c r="A26" s="185"/>
      <c r="B26" s="185"/>
      <c r="C26" s="185"/>
      <c r="D26" s="185"/>
      <c r="E26" s="190">
        <v>2019</v>
      </c>
      <c r="F26" s="190">
        <v>100</v>
      </c>
      <c r="G26" s="190">
        <f>C25-0.108-0.1</f>
        <v>557.09199999999998</v>
      </c>
      <c r="H26" s="191">
        <f t="shared" ref="H26:H27" si="0">$D$25*(G26/$C$25)</f>
        <v>1.2824926286278957</v>
      </c>
      <c r="I26" s="185"/>
    </row>
    <row r="27" spans="1:9" ht="16.5">
      <c r="A27" s="185"/>
      <c r="B27" s="185"/>
      <c r="C27" s="185"/>
      <c r="D27" s="185"/>
      <c r="E27" s="190">
        <v>2020</v>
      </c>
      <c r="F27" s="190">
        <v>100</v>
      </c>
      <c r="G27" s="190">
        <f>C25-0.108-0.1-0.1</f>
        <v>556.99199999999996</v>
      </c>
      <c r="H27" s="191">
        <f t="shared" si="0"/>
        <v>1.2822624166290466</v>
      </c>
      <c r="I27" s="185"/>
    </row>
    <row r="28" spans="1:9" ht="16.5">
      <c r="A28" s="185"/>
      <c r="B28" s="185"/>
      <c r="C28" s="185"/>
      <c r="D28" s="185"/>
      <c r="E28" s="185"/>
      <c r="F28" s="185"/>
      <c r="G28" s="185"/>
      <c r="H28" s="185"/>
      <c r="I28" s="185"/>
    </row>
    <row r="29" spans="1:9" ht="16.5">
      <c r="A29" s="185"/>
      <c r="B29" s="185"/>
      <c r="C29" s="185"/>
      <c r="D29" s="185"/>
      <c r="E29" s="185"/>
      <c r="F29" s="185"/>
      <c r="G29" s="185"/>
      <c r="H29" s="185"/>
      <c r="I29" s="185"/>
    </row>
  </sheetData>
  <printOptions horizontalCentered="1"/>
  <pageMargins left="0.31496062992125984" right="0.31496062992125984" top="0.94488188976377963" bottom="0.5511811023622047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4"/>
  <sheetViews>
    <sheetView view="pageBreakPreview" zoomScale="80" zoomScaleSheetLayoutView="80" workbookViewId="0">
      <selection activeCell="D5" sqref="D5:Q7"/>
    </sheetView>
  </sheetViews>
  <sheetFormatPr defaultRowHeight="15"/>
  <cols>
    <col min="1" max="1" width="4.42578125" customWidth="1"/>
    <col min="2" max="2" width="9.140625" customWidth="1"/>
    <col min="3" max="3" width="8.7109375" customWidth="1"/>
    <col min="4" max="4" width="7" customWidth="1"/>
    <col min="5" max="5" width="8.140625" customWidth="1"/>
    <col min="6" max="6" width="7" customWidth="1"/>
    <col min="7" max="7" width="7.28515625" customWidth="1"/>
    <col min="8" max="8" width="4.28515625" customWidth="1"/>
    <col min="9" max="9" width="3.42578125" customWidth="1"/>
    <col min="10" max="10" width="4" customWidth="1"/>
    <col min="11" max="11" width="2.7109375" customWidth="1"/>
    <col min="12" max="12" width="2.5703125" customWidth="1"/>
    <col min="13" max="13" width="3.85546875" customWidth="1"/>
    <col min="14" max="14" width="7.7109375" customWidth="1"/>
    <col min="15" max="15" width="2.5703125" customWidth="1"/>
    <col min="16" max="16" width="7.85546875" customWidth="1"/>
    <col min="17" max="17" width="7" customWidth="1"/>
    <col min="18" max="18" width="7.28515625" customWidth="1"/>
    <col min="19" max="19" width="3.7109375" customWidth="1"/>
    <col min="20" max="20" width="3.85546875" customWidth="1"/>
    <col min="21" max="21" width="6" customWidth="1"/>
    <col min="22" max="22" width="7" customWidth="1"/>
    <col min="23" max="23" width="7.140625" customWidth="1"/>
    <col min="24" max="24" width="7.5703125" customWidth="1"/>
    <col min="25" max="25" width="6.28515625" customWidth="1"/>
    <col min="26" max="26" width="6.5703125" customWidth="1"/>
    <col min="27" max="27" width="6.85546875" customWidth="1"/>
  </cols>
  <sheetData>
    <row r="1" spans="1:27" ht="15.75">
      <c r="Q1" s="1" t="s">
        <v>122</v>
      </c>
    </row>
    <row r="2" spans="1:27" ht="15.75">
      <c r="A2" s="5"/>
      <c r="B2" s="5"/>
      <c r="C2" s="5"/>
      <c r="D2" s="5"/>
      <c r="E2" s="5"/>
      <c r="F2" s="5"/>
      <c r="G2" s="5"/>
      <c r="H2" s="5"/>
      <c r="I2" s="262"/>
      <c r="J2" s="262"/>
      <c r="K2" s="5"/>
      <c r="L2" s="5"/>
      <c r="M2" s="262"/>
      <c r="N2" s="26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>
      <c r="A3" s="263" t="s">
        <v>230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17" t="s">
        <v>1</v>
      </c>
      <c r="U3" s="17"/>
      <c r="V3" s="17"/>
      <c r="W3" s="17"/>
      <c r="X3" s="17"/>
      <c r="Y3" s="17"/>
      <c r="Z3" s="17"/>
      <c r="AA3" s="17"/>
    </row>
    <row r="4" spans="1:27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17"/>
      <c r="U4" s="17"/>
      <c r="V4" s="17"/>
      <c r="W4" s="17"/>
      <c r="X4" s="17"/>
      <c r="Y4" s="17"/>
      <c r="Z4" s="17"/>
      <c r="AA4" s="17"/>
    </row>
    <row r="5" spans="1:27" ht="20.25" customHeight="1">
      <c r="A5" s="35" t="s">
        <v>1</v>
      </c>
      <c r="B5" s="35"/>
      <c r="C5" s="35"/>
      <c r="D5" s="282" t="s">
        <v>251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35"/>
      <c r="S5" s="35"/>
      <c r="U5" s="17"/>
      <c r="V5" s="17"/>
      <c r="W5" s="17"/>
      <c r="X5" s="17"/>
      <c r="Y5" s="17"/>
      <c r="Z5" s="17"/>
      <c r="AA5" s="17"/>
    </row>
    <row r="6" spans="1:27" ht="20.25" customHeight="1">
      <c r="A6" s="35"/>
      <c r="B6" s="35"/>
      <c r="C6" s="35"/>
      <c r="D6" s="163"/>
      <c r="E6" s="163"/>
      <c r="F6" s="208" t="s">
        <v>2</v>
      </c>
      <c r="G6" s="208"/>
      <c r="H6" s="208"/>
      <c r="I6" s="208"/>
      <c r="J6" s="208"/>
      <c r="K6" s="208"/>
      <c r="L6" s="208"/>
      <c r="M6" s="208"/>
      <c r="N6" s="208"/>
      <c r="O6" s="163"/>
      <c r="P6" s="163"/>
      <c r="Q6" s="163"/>
      <c r="R6" s="35"/>
      <c r="S6" s="35"/>
      <c r="U6" s="17"/>
      <c r="V6" s="17"/>
      <c r="W6" s="17"/>
      <c r="X6" s="17"/>
      <c r="Y6" s="17"/>
      <c r="Z6" s="17"/>
      <c r="AA6" s="17"/>
    </row>
    <row r="7" spans="1:27" ht="21.6" customHeight="1" thickBot="1">
      <c r="A7" s="35"/>
      <c r="B7" s="35"/>
      <c r="C7" s="35"/>
      <c r="D7" s="35"/>
      <c r="E7" s="35"/>
      <c r="G7" s="205" t="s">
        <v>386</v>
      </c>
      <c r="H7" s="206"/>
      <c r="I7" s="46"/>
      <c r="O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4.45" customHeight="1" thickBot="1">
      <c r="A8" s="164" t="s">
        <v>29</v>
      </c>
      <c r="B8" s="6" t="s">
        <v>123</v>
      </c>
      <c r="C8" s="223" t="s">
        <v>124</v>
      </c>
      <c r="D8" s="224"/>
      <c r="E8" s="224"/>
      <c r="F8" s="224"/>
      <c r="G8" s="224"/>
      <c r="H8" s="224"/>
      <c r="I8" s="224"/>
      <c r="J8" s="224"/>
      <c r="K8" s="224"/>
      <c r="L8" s="224"/>
      <c r="M8" s="225"/>
      <c r="N8" s="223" t="s">
        <v>125</v>
      </c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5"/>
    </row>
    <row r="9" spans="1:27" ht="33" customHeight="1">
      <c r="A9" s="285" t="s">
        <v>126</v>
      </c>
      <c r="B9" s="285" t="s">
        <v>127</v>
      </c>
      <c r="C9" s="216" t="s">
        <v>128</v>
      </c>
      <c r="D9" s="217"/>
      <c r="E9" s="217"/>
      <c r="F9" s="218"/>
      <c r="G9" s="216" t="s">
        <v>129</v>
      </c>
      <c r="H9" s="217"/>
      <c r="I9" s="217"/>
      <c r="J9" s="217"/>
      <c r="K9" s="217"/>
      <c r="L9" s="217"/>
      <c r="M9" s="218"/>
      <c r="N9" s="216" t="s">
        <v>130</v>
      </c>
      <c r="O9" s="217"/>
      <c r="P9" s="217"/>
      <c r="Q9" s="217"/>
      <c r="R9" s="218"/>
      <c r="S9" s="216" t="s">
        <v>131</v>
      </c>
      <c r="T9" s="217"/>
      <c r="U9" s="217"/>
      <c r="V9" s="217"/>
      <c r="W9" s="218"/>
      <c r="X9" s="216" t="s">
        <v>132</v>
      </c>
      <c r="Y9" s="217"/>
      <c r="Z9" s="217"/>
      <c r="AA9" s="218"/>
    </row>
    <row r="10" spans="1:27" ht="40.5" customHeight="1" thickBot="1">
      <c r="A10" s="285"/>
      <c r="B10" s="285"/>
      <c r="C10" s="239"/>
      <c r="D10" s="287"/>
      <c r="E10" s="287"/>
      <c r="F10" s="288"/>
      <c r="G10" s="239"/>
      <c r="H10" s="287"/>
      <c r="I10" s="287"/>
      <c r="J10" s="287"/>
      <c r="K10" s="287"/>
      <c r="L10" s="287"/>
      <c r="M10" s="288"/>
      <c r="N10" s="239"/>
      <c r="O10" s="287"/>
      <c r="P10" s="287"/>
      <c r="Q10" s="287"/>
      <c r="R10" s="288"/>
      <c r="S10" s="239"/>
      <c r="T10" s="287"/>
      <c r="U10" s="287"/>
      <c r="V10" s="287"/>
      <c r="W10" s="288"/>
      <c r="X10" s="239"/>
      <c r="Y10" s="287"/>
      <c r="Z10" s="287"/>
      <c r="AA10" s="288"/>
    </row>
    <row r="11" spans="1:27">
      <c r="A11" s="284" t="s">
        <v>1</v>
      </c>
      <c r="B11" s="285" t="s">
        <v>1</v>
      </c>
      <c r="C11" s="286" t="s">
        <v>133</v>
      </c>
      <c r="D11" s="216" t="s">
        <v>134</v>
      </c>
      <c r="E11" s="217"/>
      <c r="F11" s="218"/>
      <c r="G11" s="286" t="s">
        <v>133</v>
      </c>
      <c r="H11" s="216" t="s">
        <v>134</v>
      </c>
      <c r="I11" s="217"/>
      <c r="J11" s="217"/>
      <c r="K11" s="217"/>
      <c r="L11" s="217"/>
      <c r="M11" s="218"/>
      <c r="N11" s="216" t="s">
        <v>133</v>
      </c>
      <c r="O11" s="218"/>
      <c r="P11" s="216" t="s">
        <v>134</v>
      </c>
      <c r="Q11" s="217"/>
      <c r="R11" s="218"/>
      <c r="S11" s="216" t="s">
        <v>133</v>
      </c>
      <c r="T11" s="218"/>
      <c r="U11" s="216" t="s">
        <v>134</v>
      </c>
      <c r="V11" s="217"/>
      <c r="W11" s="218"/>
      <c r="X11" s="286" t="s">
        <v>133</v>
      </c>
      <c r="Y11" s="216" t="s">
        <v>134</v>
      </c>
      <c r="Z11" s="217"/>
      <c r="AA11" s="218"/>
    </row>
    <row r="12" spans="1:27" ht="9.75" customHeight="1" thickBot="1">
      <c r="A12" s="284"/>
      <c r="B12" s="285"/>
      <c r="C12" s="285"/>
      <c r="D12" s="239"/>
      <c r="E12" s="287"/>
      <c r="F12" s="288"/>
      <c r="G12" s="285"/>
      <c r="H12" s="239"/>
      <c r="I12" s="287"/>
      <c r="J12" s="287"/>
      <c r="K12" s="287"/>
      <c r="L12" s="287"/>
      <c r="M12" s="288"/>
      <c r="N12" s="289"/>
      <c r="O12" s="290"/>
      <c r="P12" s="239"/>
      <c r="Q12" s="287"/>
      <c r="R12" s="288"/>
      <c r="S12" s="289"/>
      <c r="T12" s="290"/>
      <c r="U12" s="239"/>
      <c r="V12" s="287"/>
      <c r="W12" s="288"/>
      <c r="X12" s="285"/>
      <c r="Y12" s="239"/>
      <c r="Z12" s="287"/>
      <c r="AA12" s="288"/>
    </row>
    <row r="13" spans="1:27" ht="15.75" thickBot="1">
      <c r="A13" s="26" t="s">
        <v>1</v>
      </c>
      <c r="B13" s="7" t="s">
        <v>1</v>
      </c>
      <c r="C13" s="26" t="s">
        <v>1</v>
      </c>
      <c r="D13" s="6" t="s">
        <v>29</v>
      </c>
      <c r="E13" s="6" t="s">
        <v>30</v>
      </c>
      <c r="F13" s="6" t="s">
        <v>31</v>
      </c>
      <c r="G13" s="26" t="s">
        <v>1</v>
      </c>
      <c r="H13" s="223" t="s">
        <v>29</v>
      </c>
      <c r="I13" s="328"/>
      <c r="J13" s="223" t="s">
        <v>30</v>
      </c>
      <c r="K13" s="225"/>
      <c r="L13" s="223" t="s">
        <v>31</v>
      </c>
      <c r="M13" s="225"/>
      <c r="N13" s="16" t="s">
        <v>1</v>
      </c>
      <c r="O13" s="18"/>
      <c r="P13" s="6" t="s">
        <v>29</v>
      </c>
      <c r="Q13" s="6" t="s">
        <v>30</v>
      </c>
      <c r="R13" s="6" t="s">
        <v>31</v>
      </c>
      <c r="S13" s="16" t="s">
        <v>1</v>
      </c>
      <c r="T13" s="18"/>
      <c r="U13" s="6" t="s">
        <v>29</v>
      </c>
      <c r="V13" s="6" t="s">
        <v>30</v>
      </c>
      <c r="W13" s="6" t="s">
        <v>31</v>
      </c>
      <c r="X13" s="26" t="s">
        <v>1</v>
      </c>
      <c r="Y13" s="6" t="s">
        <v>29</v>
      </c>
      <c r="Z13" s="6" t="s">
        <v>30</v>
      </c>
      <c r="AA13" s="6" t="s">
        <v>31</v>
      </c>
    </row>
    <row r="14" spans="1:27" ht="15.75" thickBot="1">
      <c r="A14" s="6">
        <v>1</v>
      </c>
      <c r="B14" s="6">
        <v>2</v>
      </c>
      <c r="C14" s="6">
        <v>3</v>
      </c>
      <c r="D14" s="6">
        <v>4</v>
      </c>
      <c r="E14" s="134">
        <v>5</v>
      </c>
      <c r="F14" s="6">
        <v>6</v>
      </c>
      <c r="G14" s="6">
        <v>7</v>
      </c>
      <c r="H14" s="223">
        <v>8</v>
      </c>
      <c r="I14" s="328"/>
      <c r="J14" s="223">
        <v>9</v>
      </c>
      <c r="K14" s="225"/>
      <c r="L14" s="223">
        <v>10</v>
      </c>
      <c r="M14" s="225"/>
      <c r="N14" s="223">
        <v>11</v>
      </c>
      <c r="O14" s="225"/>
      <c r="P14" s="6">
        <v>12</v>
      </c>
      <c r="Q14" s="6">
        <v>13</v>
      </c>
      <c r="R14" s="6">
        <v>14</v>
      </c>
      <c r="S14" s="223">
        <v>15</v>
      </c>
      <c r="T14" s="225"/>
      <c r="U14" s="6">
        <v>16</v>
      </c>
      <c r="V14" s="6">
        <v>17</v>
      </c>
      <c r="W14" s="6">
        <v>18</v>
      </c>
      <c r="X14" s="6">
        <v>19</v>
      </c>
      <c r="Y14" s="6">
        <v>20</v>
      </c>
      <c r="Z14" s="6">
        <v>21</v>
      </c>
      <c r="AA14" s="6">
        <v>22</v>
      </c>
    </row>
    <row r="15" spans="1:27">
      <c r="A15" s="297">
        <v>1</v>
      </c>
      <c r="B15" s="297" t="s">
        <v>284</v>
      </c>
      <c r="C15" s="322">
        <f>715/557</f>
        <v>1.2836624775583483</v>
      </c>
      <c r="D15" s="324">
        <f>C15</f>
        <v>1.2836624775583483</v>
      </c>
      <c r="E15" s="135">
        <v>1.2825</v>
      </c>
      <c r="F15" s="324">
        <f>714/557</f>
        <v>1.2818671454219031</v>
      </c>
      <c r="G15" s="307">
        <f>715/W34</f>
        <v>1.030679657554882</v>
      </c>
      <c r="H15" s="309">
        <f>G15</f>
        <v>1.030679657554882</v>
      </c>
      <c r="I15" s="310"/>
      <c r="J15" s="309">
        <f>H15-0.02</f>
        <v>1.010679657554882</v>
      </c>
      <c r="K15" s="313"/>
      <c r="L15" s="309">
        <f>1</f>
        <v>1</v>
      </c>
      <c r="M15" s="313"/>
      <c r="N15" s="318">
        <v>164.4</v>
      </c>
      <c r="O15" s="319"/>
      <c r="P15" s="202">
        <v>164.4</v>
      </c>
      <c r="Q15" s="202">
        <v>164.35</v>
      </c>
      <c r="R15" s="91">
        <v>164.3</v>
      </c>
      <c r="S15" s="299">
        <f>V30/W32</f>
        <v>1.1835311359227783</v>
      </c>
      <c r="T15" s="300"/>
      <c r="U15" s="303">
        <f>S15</f>
        <v>1.1835311359227783</v>
      </c>
      <c r="V15" s="305">
        <f>(V30-21.46)/W32</f>
        <v>1.1833817563873152</v>
      </c>
      <c r="W15" s="305">
        <f>(V30-21.46-21.46)/W32</f>
        <v>1.1832323768518522</v>
      </c>
      <c r="X15" s="293">
        <v>19.78</v>
      </c>
      <c r="Y15" s="295">
        <v>19.78</v>
      </c>
      <c r="Z15" s="295">
        <v>19.77</v>
      </c>
      <c r="AA15" s="297">
        <v>19.75</v>
      </c>
    </row>
    <row r="16" spans="1:27" ht="34.5" customHeight="1" thickBot="1">
      <c r="A16" s="298"/>
      <c r="B16" s="298"/>
      <c r="C16" s="323"/>
      <c r="D16" s="325"/>
      <c r="F16" s="325"/>
      <c r="G16" s="308"/>
      <c r="H16" s="311"/>
      <c r="I16" s="312"/>
      <c r="J16" s="314"/>
      <c r="K16" s="315"/>
      <c r="L16" s="314"/>
      <c r="M16" s="315"/>
      <c r="N16" s="320"/>
      <c r="O16" s="321"/>
      <c r="P16" s="203"/>
      <c r="Q16" s="203"/>
      <c r="R16" s="204"/>
      <c r="S16" s="301"/>
      <c r="T16" s="302"/>
      <c r="U16" s="304"/>
      <c r="V16" s="306"/>
      <c r="W16" s="306"/>
      <c r="X16" s="294"/>
      <c r="Y16" s="296"/>
      <c r="Z16" s="296"/>
      <c r="AA16" s="298"/>
    </row>
    <row r="17" spans="1:27">
      <c r="A17" s="291" t="s">
        <v>1</v>
      </c>
      <c r="B17" s="291"/>
      <c r="C17" s="291" t="s">
        <v>1</v>
      </c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2"/>
      <c r="Q17" s="292"/>
      <c r="R17" s="292"/>
      <c r="S17" s="291"/>
      <c r="T17" s="291"/>
      <c r="U17" s="291"/>
      <c r="V17" s="291"/>
      <c r="W17" s="291"/>
      <c r="X17" s="291"/>
      <c r="Y17" s="291"/>
      <c r="Z17" s="291"/>
      <c r="AA17" s="291"/>
    </row>
    <row r="18" spans="1:27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</row>
    <row r="19" spans="1:27" ht="14.45" customHeight="1">
      <c r="A19" s="35" t="s">
        <v>1</v>
      </c>
      <c r="B19" s="35"/>
      <c r="C19" s="316" t="s">
        <v>135</v>
      </c>
      <c r="D19" s="316"/>
      <c r="E19" s="316"/>
      <c r="F19" s="316"/>
      <c r="G19" s="316"/>
      <c r="H19" s="36"/>
      <c r="I19" s="36"/>
      <c r="J19" s="36"/>
      <c r="K19" s="36"/>
      <c r="L19" s="36"/>
      <c r="M19" s="35" t="s">
        <v>1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>
      <c r="A20" s="35"/>
      <c r="B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ht="14.45" customHeight="1" thickBot="1">
      <c r="A21" s="35" t="s">
        <v>1</v>
      </c>
      <c r="B21" s="35"/>
      <c r="C21" s="316" t="s">
        <v>344</v>
      </c>
      <c r="D21" s="316"/>
      <c r="E21" s="316"/>
      <c r="F21" s="316"/>
      <c r="G21" s="316"/>
      <c r="H21" s="36"/>
      <c r="N21" s="317" t="s">
        <v>250</v>
      </c>
      <c r="O21" s="317"/>
      <c r="P21" s="317"/>
      <c r="Q21" s="317"/>
      <c r="R21" s="317"/>
      <c r="S21" s="35"/>
      <c r="T21" s="35"/>
      <c r="U21" s="35"/>
      <c r="V21" s="35"/>
      <c r="W21" s="35"/>
      <c r="X21" s="35"/>
      <c r="Y21" s="35"/>
      <c r="Z21" s="35"/>
      <c r="AA21" s="35"/>
    </row>
    <row r="22" spans="1:27">
      <c r="A22" s="35"/>
      <c r="B22" s="35"/>
      <c r="D22" s="35"/>
      <c r="E22" s="35"/>
      <c r="F22" s="35"/>
      <c r="G22" s="35"/>
      <c r="H22" s="35"/>
      <c r="O22" s="142"/>
      <c r="P22" s="142" t="s">
        <v>63</v>
      </c>
      <c r="Q22" s="142"/>
      <c r="R22" s="142"/>
      <c r="S22" s="35"/>
      <c r="T22" s="35"/>
      <c r="U22" s="35"/>
      <c r="V22" s="35"/>
      <c r="W22" s="35"/>
      <c r="X22" s="35"/>
      <c r="Y22" s="35"/>
      <c r="Z22" s="35"/>
      <c r="AA22" s="35"/>
    </row>
    <row r="23" spans="1:27">
      <c r="C23" s="35" t="s">
        <v>62</v>
      </c>
    </row>
    <row r="30" spans="1:27">
      <c r="S30" t="s">
        <v>329</v>
      </c>
      <c r="V30" s="326">
        <v>170027.16</v>
      </c>
      <c r="W30" s="326"/>
      <c r="X30" t="s">
        <v>328</v>
      </c>
    </row>
    <row r="31" spans="1:27">
      <c r="U31" s="138"/>
      <c r="W31">
        <v>19.78</v>
      </c>
      <c r="X31" t="s">
        <v>113</v>
      </c>
    </row>
    <row r="32" spans="1:27">
      <c r="R32" t="s">
        <v>326</v>
      </c>
      <c r="W32" s="327">
        <v>143660.91</v>
      </c>
      <c r="X32" s="327"/>
      <c r="Y32" t="s">
        <v>327</v>
      </c>
    </row>
    <row r="34" spans="18:24">
      <c r="R34" t="s">
        <v>336</v>
      </c>
      <c r="W34">
        <v>693.71699999999998</v>
      </c>
      <c r="X34" t="s">
        <v>112</v>
      </c>
    </row>
  </sheetData>
  <mergeCells count="59">
    <mergeCell ref="D5:Q5"/>
    <mergeCell ref="V30:W30"/>
    <mergeCell ref="W32:X32"/>
    <mergeCell ref="N8:AA8"/>
    <mergeCell ref="F6:N6"/>
    <mergeCell ref="C19:G19"/>
    <mergeCell ref="H13:I13"/>
    <mergeCell ref="S11:T12"/>
    <mergeCell ref="U11:W12"/>
    <mergeCell ref="X11:X12"/>
    <mergeCell ref="N9:R10"/>
    <mergeCell ref="Y11:AA12"/>
    <mergeCell ref="S9:W10"/>
    <mergeCell ref="X9:AA10"/>
    <mergeCell ref="S14:T14"/>
    <mergeCell ref="H14:I14"/>
    <mergeCell ref="J14:K14"/>
    <mergeCell ref="L14:M14"/>
    <mergeCell ref="N14:O14"/>
    <mergeCell ref="A15:A16"/>
    <mergeCell ref="B15:B16"/>
    <mergeCell ref="C21:G21"/>
    <mergeCell ref="N21:R21"/>
    <mergeCell ref="N15:O16"/>
    <mergeCell ref="C15:C16"/>
    <mergeCell ref="D15:D16"/>
    <mergeCell ref="F15:F16"/>
    <mergeCell ref="J13:K13"/>
    <mergeCell ref="L13:M13"/>
    <mergeCell ref="A17:B18"/>
    <mergeCell ref="C17:AA18"/>
    <mergeCell ref="X15:X16"/>
    <mergeCell ref="Y15:Y16"/>
    <mergeCell ref="Z15:Z16"/>
    <mergeCell ref="AA15:AA16"/>
    <mergeCell ref="S15:T16"/>
    <mergeCell ref="U15:U16"/>
    <mergeCell ref="V15:V16"/>
    <mergeCell ref="W15:W16"/>
    <mergeCell ref="G15:G16"/>
    <mergeCell ref="H15:I16"/>
    <mergeCell ref="J15:K16"/>
    <mergeCell ref="L15:M16"/>
    <mergeCell ref="I2:J2"/>
    <mergeCell ref="M2:N2"/>
    <mergeCell ref="A3:S4"/>
    <mergeCell ref="A11:A12"/>
    <mergeCell ref="B11:B12"/>
    <mergeCell ref="C11:C12"/>
    <mergeCell ref="D11:F12"/>
    <mergeCell ref="G11:G12"/>
    <mergeCell ref="H11:M12"/>
    <mergeCell ref="N11:O12"/>
    <mergeCell ref="P11:R12"/>
    <mergeCell ref="A9:A10"/>
    <mergeCell ref="B9:B10"/>
    <mergeCell ref="C9:F10"/>
    <mergeCell ref="G9:M10"/>
    <mergeCell ref="C8:M8"/>
  </mergeCells>
  <pageMargins left="0.11811023622047245" right="0" top="0.94488188976377963" bottom="0.55118110236220474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BreakPreview" topLeftCell="A7" zoomScale="60" workbookViewId="0">
      <selection activeCell="Q30" sqref="Q30"/>
    </sheetView>
  </sheetViews>
  <sheetFormatPr defaultRowHeight="15"/>
  <cols>
    <col min="1" max="1" width="5.5703125" customWidth="1"/>
    <col min="3" max="3" width="11.140625" customWidth="1"/>
    <col min="4" max="4" width="12.42578125" customWidth="1"/>
    <col min="5" max="5" width="7" customWidth="1"/>
    <col min="6" max="6" width="5.5703125" customWidth="1"/>
    <col min="7" max="7" width="3" customWidth="1"/>
    <col min="8" max="8" width="6.28515625" customWidth="1"/>
    <col min="9" max="9" width="5.28515625" customWidth="1"/>
    <col min="10" max="10" width="14" customWidth="1"/>
    <col min="11" max="12" width="11.85546875" bestFit="1" customWidth="1"/>
  </cols>
  <sheetData>
    <row r="1" spans="1:12" ht="15.75">
      <c r="J1" s="1" t="s">
        <v>337</v>
      </c>
    </row>
    <row r="2" spans="1:12" ht="15.75">
      <c r="J2" s="1"/>
    </row>
    <row r="3" spans="1:12" ht="15.75">
      <c r="D3" s="144" t="s">
        <v>339</v>
      </c>
    </row>
    <row r="4" spans="1:12" ht="15" customHeight="1" thickBot="1">
      <c r="A4" s="329" t="s">
        <v>338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49"/>
    </row>
    <row r="5" spans="1:12" ht="14.45" customHeight="1">
      <c r="A5" s="334" t="s">
        <v>136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1:12" ht="16.149999999999999" customHeight="1">
      <c r="B6" s="330" t="s">
        <v>340</v>
      </c>
      <c r="C6" s="330"/>
      <c r="D6" s="330"/>
      <c r="E6" s="330"/>
      <c r="F6" s="330"/>
      <c r="G6" s="330"/>
      <c r="H6" s="330"/>
      <c r="I6" s="330"/>
      <c r="J6" s="330"/>
      <c r="K6" s="330"/>
      <c r="L6" s="50"/>
    </row>
    <row r="7" spans="1:12" ht="15" customHeight="1" thickBot="1">
      <c r="G7" s="335"/>
      <c r="H7" s="335"/>
      <c r="I7" s="52"/>
      <c r="J7" s="52"/>
      <c r="K7" s="52"/>
      <c r="L7" s="52"/>
    </row>
    <row r="8" spans="1:12" ht="16.149999999999999" customHeight="1">
      <c r="A8" s="336" t="s">
        <v>137</v>
      </c>
      <c r="B8" s="338" t="s">
        <v>138</v>
      </c>
      <c r="C8" s="339"/>
      <c r="D8" s="338" t="s">
        <v>385</v>
      </c>
      <c r="E8" s="334"/>
      <c r="F8" s="334"/>
      <c r="G8" s="334"/>
      <c r="H8" s="334"/>
      <c r="I8" s="334"/>
      <c r="J8" s="334"/>
      <c r="K8" s="334"/>
      <c r="L8" s="339"/>
    </row>
    <row r="9" spans="1:12" ht="15.75" thickBot="1">
      <c r="A9" s="337"/>
      <c r="B9" s="340"/>
      <c r="C9" s="341"/>
      <c r="D9" s="342"/>
      <c r="E9" s="329"/>
      <c r="F9" s="329"/>
      <c r="G9" s="329"/>
      <c r="H9" s="329"/>
      <c r="I9" s="329"/>
      <c r="J9" s="329"/>
      <c r="K9" s="329"/>
      <c r="L9" s="343"/>
    </row>
    <row r="10" spans="1:12" ht="16.149999999999999" customHeight="1">
      <c r="A10" s="344"/>
      <c r="B10" s="345"/>
      <c r="C10" s="346"/>
      <c r="D10" s="338" t="s">
        <v>139</v>
      </c>
      <c r="E10" s="334"/>
      <c r="F10" s="334"/>
      <c r="G10" s="339"/>
      <c r="H10" s="338" t="s">
        <v>140</v>
      </c>
      <c r="I10" s="339"/>
      <c r="J10" s="338" t="s">
        <v>141</v>
      </c>
      <c r="K10" s="334"/>
      <c r="L10" s="339"/>
    </row>
    <row r="11" spans="1:12" ht="15.75" thickBot="1">
      <c r="A11" s="344"/>
      <c r="B11" s="345"/>
      <c r="C11" s="346"/>
      <c r="D11" s="342"/>
      <c r="E11" s="329"/>
      <c r="F11" s="329"/>
      <c r="G11" s="343"/>
      <c r="H11" s="340"/>
      <c r="I11" s="341"/>
      <c r="J11" s="342"/>
      <c r="K11" s="329"/>
      <c r="L11" s="343"/>
    </row>
    <row r="12" spans="1:12" ht="48" thickBot="1">
      <c r="A12" s="27"/>
      <c r="B12" s="22"/>
      <c r="C12" s="23"/>
      <c r="D12" s="48" t="s">
        <v>285</v>
      </c>
      <c r="E12" s="347" t="s">
        <v>286</v>
      </c>
      <c r="F12" s="348"/>
      <c r="G12" s="349"/>
      <c r="H12" s="22"/>
      <c r="I12" s="23"/>
      <c r="J12" s="47" t="s">
        <v>95</v>
      </c>
      <c r="K12" s="47" t="s">
        <v>106</v>
      </c>
      <c r="L12" s="47" t="s">
        <v>107</v>
      </c>
    </row>
    <row r="13" spans="1:12" ht="14.45" customHeight="1" thickBot="1">
      <c r="A13" s="39">
        <v>1</v>
      </c>
      <c r="B13" s="331">
        <v>2</v>
      </c>
      <c r="C13" s="332"/>
      <c r="D13" s="39">
        <v>3</v>
      </c>
      <c r="E13" s="331">
        <v>4</v>
      </c>
      <c r="F13" s="333"/>
      <c r="G13" s="332"/>
      <c r="H13" s="331">
        <v>5</v>
      </c>
      <c r="I13" s="332"/>
      <c r="J13" s="39">
        <v>6</v>
      </c>
      <c r="K13" s="39">
        <v>7</v>
      </c>
      <c r="L13" s="39">
        <v>8</v>
      </c>
    </row>
    <row r="14" spans="1:12" ht="16.149999999999999" customHeight="1">
      <c r="A14" s="369" t="s">
        <v>142</v>
      </c>
      <c r="B14" s="371" t="s">
        <v>143</v>
      </c>
      <c r="C14" s="372"/>
      <c r="D14" s="350"/>
      <c r="E14" s="375"/>
      <c r="F14" s="353"/>
      <c r="G14" s="354"/>
      <c r="H14" s="375"/>
      <c r="I14" s="354"/>
      <c r="J14" s="350"/>
      <c r="K14" s="350"/>
      <c r="L14" s="350"/>
    </row>
    <row r="15" spans="1:12" ht="15.75" thickBot="1">
      <c r="A15" s="370"/>
      <c r="B15" s="373"/>
      <c r="C15" s="374"/>
      <c r="D15" s="351"/>
      <c r="E15" s="376"/>
      <c r="F15" s="355"/>
      <c r="G15" s="356"/>
      <c r="H15" s="376"/>
      <c r="I15" s="356"/>
      <c r="J15" s="351"/>
      <c r="K15" s="351"/>
      <c r="L15" s="351"/>
    </row>
    <row r="16" spans="1:12" ht="16.149999999999999" customHeight="1">
      <c r="A16" s="352" t="s">
        <v>144</v>
      </c>
      <c r="B16" s="353" t="s">
        <v>145</v>
      </c>
      <c r="C16" s="354"/>
      <c r="D16" s="357">
        <f>'ф. 2'!K65</f>
        <v>43014.038606456699</v>
      </c>
      <c r="E16" s="359">
        <f>'ф. 2'!K72</f>
        <v>6728.9012542094406</v>
      </c>
      <c r="F16" s="360"/>
      <c r="G16" s="361"/>
      <c r="H16" s="365">
        <f>SUM(D16:G17)</f>
        <v>49742.939860666142</v>
      </c>
      <c r="I16" s="366"/>
      <c r="J16" s="357">
        <f>'ф. 2'!M89</f>
        <v>11146.996800000001</v>
      </c>
      <c r="K16" s="357">
        <f>'ф. 2'!N89</f>
        <v>19658.054747663999</v>
      </c>
      <c r="L16" s="357">
        <f>'ф. 2'!O89</f>
        <v>18937.888313002131</v>
      </c>
    </row>
    <row r="17" spans="1:12" ht="15.75" customHeight="1" thickBot="1">
      <c r="A17" s="352"/>
      <c r="B17" s="355"/>
      <c r="C17" s="356"/>
      <c r="D17" s="358"/>
      <c r="E17" s="362"/>
      <c r="F17" s="363"/>
      <c r="G17" s="364"/>
      <c r="H17" s="367"/>
      <c r="I17" s="368"/>
      <c r="J17" s="358"/>
      <c r="K17" s="358"/>
      <c r="L17" s="358"/>
    </row>
    <row r="18" spans="1:12" ht="31.9" customHeight="1">
      <c r="A18" s="352" t="s">
        <v>146</v>
      </c>
      <c r="B18" s="353" t="s">
        <v>147</v>
      </c>
      <c r="C18" s="354"/>
      <c r="D18" s="336" t="s">
        <v>255</v>
      </c>
      <c r="E18" s="338" t="s">
        <v>255</v>
      </c>
      <c r="F18" s="334"/>
      <c r="G18" s="339"/>
      <c r="H18" s="338" t="s">
        <v>255</v>
      </c>
      <c r="I18" s="339"/>
      <c r="J18" s="336" t="s">
        <v>255</v>
      </c>
      <c r="K18" s="336" t="s">
        <v>255</v>
      </c>
      <c r="L18" s="336" t="s">
        <v>255</v>
      </c>
    </row>
    <row r="19" spans="1:12" ht="15.75" thickBot="1">
      <c r="A19" s="352"/>
      <c r="B19" s="355"/>
      <c r="C19" s="356"/>
      <c r="D19" s="377"/>
      <c r="E19" s="342"/>
      <c r="F19" s="329"/>
      <c r="G19" s="343"/>
      <c r="H19" s="342"/>
      <c r="I19" s="343"/>
      <c r="J19" s="377"/>
      <c r="K19" s="377"/>
      <c r="L19" s="377"/>
    </row>
    <row r="20" spans="1:12" ht="47.45" customHeight="1">
      <c r="A20" s="352" t="s">
        <v>148</v>
      </c>
      <c r="B20" s="353" t="s">
        <v>149</v>
      </c>
      <c r="C20" s="354"/>
      <c r="D20" s="336" t="s">
        <v>255</v>
      </c>
      <c r="E20" s="338" t="s">
        <v>255</v>
      </c>
      <c r="F20" s="334"/>
      <c r="G20" s="339"/>
      <c r="H20" s="338" t="s">
        <v>255</v>
      </c>
      <c r="I20" s="339"/>
      <c r="J20" s="336" t="s">
        <v>255</v>
      </c>
      <c r="K20" s="336" t="s">
        <v>255</v>
      </c>
      <c r="L20" s="336" t="s">
        <v>255</v>
      </c>
    </row>
    <row r="21" spans="1:12" ht="15.75" customHeight="1" thickBot="1">
      <c r="A21" s="352"/>
      <c r="B21" s="355"/>
      <c r="C21" s="356"/>
      <c r="D21" s="377"/>
      <c r="E21" s="342"/>
      <c r="F21" s="329"/>
      <c r="G21" s="343"/>
      <c r="H21" s="342"/>
      <c r="I21" s="343"/>
      <c r="J21" s="377"/>
      <c r="K21" s="377"/>
      <c r="L21" s="377"/>
    </row>
    <row r="22" spans="1:12" ht="78.599999999999994" customHeight="1">
      <c r="A22" s="352" t="s">
        <v>150</v>
      </c>
      <c r="B22" s="353" t="s">
        <v>151</v>
      </c>
      <c r="C22" s="354"/>
      <c r="D22" s="336" t="s">
        <v>255</v>
      </c>
      <c r="E22" s="338" t="s">
        <v>255</v>
      </c>
      <c r="F22" s="334"/>
      <c r="G22" s="339"/>
      <c r="H22" s="338" t="s">
        <v>255</v>
      </c>
      <c r="I22" s="339"/>
      <c r="J22" s="336" t="s">
        <v>255</v>
      </c>
      <c r="K22" s="336" t="s">
        <v>255</v>
      </c>
      <c r="L22" s="336" t="s">
        <v>255</v>
      </c>
    </row>
    <row r="23" spans="1:12" ht="15.75" customHeight="1" thickBot="1">
      <c r="A23" s="352"/>
      <c r="B23" s="355"/>
      <c r="C23" s="356"/>
      <c r="D23" s="377"/>
      <c r="E23" s="342"/>
      <c r="F23" s="329"/>
      <c r="G23" s="343"/>
      <c r="H23" s="342"/>
      <c r="I23" s="343"/>
      <c r="J23" s="377"/>
      <c r="K23" s="377"/>
      <c r="L23" s="377"/>
    </row>
    <row r="24" spans="1:12" ht="16.149999999999999" customHeight="1">
      <c r="A24" s="370" t="s">
        <v>80</v>
      </c>
      <c r="B24" s="371" t="s">
        <v>152</v>
      </c>
      <c r="C24" s="372"/>
      <c r="D24" s="336" t="s">
        <v>255</v>
      </c>
      <c r="E24" s="338" t="s">
        <v>255</v>
      </c>
      <c r="F24" s="334"/>
      <c r="G24" s="339"/>
      <c r="H24" s="338" t="s">
        <v>255</v>
      </c>
      <c r="I24" s="339"/>
      <c r="J24" s="336" t="s">
        <v>255</v>
      </c>
      <c r="K24" s="336" t="s">
        <v>255</v>
      </c>
      <c r="L24" s="336" t="s">
        <v>255</v>
      </c>
    </row>
    <row r="25" spans="1:12" ht="15.75" customHeight="1" thickBot="1">
      <c r="A25" s="378"/>
      <c r="B25" s="373"/>
      <c r="C25" s="374"/>
      <c r="D25" s="377"/>
      <c r="E25" s="342"/>
      <c r="F25" s="329"/>
      <c r="G25" s="343"/>
      <c r="H25" s="342"/>
      <c r="I25" s="343"/>
      <c r="J25" s="377"/>
      <c r="K25" s="377"/>
      <c r="L25" s="377"/>
    </row>
    <row r="26" spans="1:12" ht="13.9" customHeight="1">
      <c r="A26" s="336" t="s">
        <v>81</v>
      </c>
      <c r="B26" s="353" t="s">
        <v>153</v>
      </c>
      <c r="C26" s="354"/>
      <c r="D26" s="336" t="s">
        <v>255</v>
      </c>
      <c r="E26" s="338" t="s">
        <v>255</v>
      </c>
      <c r="F26" s="334"/>
      <c r="G26" s="339"/>
      <c r="H26" s="338" t="s">
        <v>255</v>
      </c>
      <c r="I26" s="339"/>
      <c r="J26" s="336" t="s">
        <v>255</v>
      </c>
      <c r="K26" s="336" t="s">
        <v>255</v>
      </c>
      <c r="L26" s="336" t="s">
        <v>255</v>
      </c>
    </row>
    <row r="27" spans="1:12" ht="4.9000000000000004" customHeight="1" thickBot="1">
      <c r="A27" s="377"/>
      <c r="B27" s="355"/>
      <c r="C27" s="356"/>
      <c r="D27" s="377"/>
      <c r="E27" s="342"/>
      <c r="F27" s="329"/>
      <c r="G27" s="343"/>
      <c r="H27" s="342"/>
      <c r="I27" s="343"/>
      <c r="J27" s="377"/>
      <c r="K27" s="377"/>
      <c r="L27" s="377"/>
    </row>
    <row r="28" spans="1:12" ht="16.149999999999999" customHeight="1">
      <c r="A28" s="336" t="s">
        <v>82</v>
      </c>
      <c r="B28" s="353" t="s">
        <v>154</v>
      </c>
      <c r="C28" s="354"/>
      <c r="D28" s="336" t="s">
        <v>255</v>
      </c>
      <c r="E28" s="338" t="s">
        <v>255</v>
      </c>
      <c r="F28" s="334"/>
      <c r="G28" s="339"/>
      <c r="H28" s="338" t="s">
        <v>255</v>
      </c>
      <c r="I28" s="339"/>
      <c r="J28" s="336" t="s">
        <v>255</v>
      </c>
      <c r="K28" s="336" t="s">
        <v>255</v>
      </c>
      <c r="L28" s="336" t="s">
        <v>255</v>
      </c>
    </row>
    <row r="29" spans="1:12" ht="15.75" customHeight="1" thickBot="1">
      <c r="A29" s="377"/>
      <c r="B29" s="355"/>
      <c r="C29" s="356"/>
      <c r="D29" s="377"/>
      <c r="E29" s="342"/>
      <c r="F29" s="329"/>
      <c r="G29" s="343"/>
      <c r="H29" s="342"/>
      <c r="I29" s="343"/>
      <c r="J29" s="377"/>
      <c r="K29" s="377"/>
      <c r="L29" s="377"/>
    </row>
    <row r="30" spans="1:12" ht="31.9" customHeight="1">
      <c r="A30" s="336" t="s">
        <v>155</v>
      </c>
      <c r="B30" s="353" t="s">
        <v>156</v>
      </c>
      <c r="C30" s="354"/>
      <c r="D30" s="336" t="s">
        <v>255</v>
      </c>
      <c r="E30" s="338" t="s">
        <v>255</v>
      </c>
      <c r="F30" s="334"/>
      <c r="G30" s="339"/>
      <c r="H30" s="338" t="s">
        <v>255</v>
      </c>
      <c r="I30" s="339"/>
      <c r="J30" s="336" t="s">
        <v>255</v>
      </c>
      <c r="K30" s="336" t="s">
        <v>255</v>
      </c>
      <c r="L30" s="336" t="s">
        <v>255</v>
      </c>
    </row>
    <row r="31" spans="1:12" ht="15.75" customHeight="1" thickBot="1">
      <c r="A31" s="377"/>
      <c r="B31" s="355"/>
      <c r="C31" s="356"/>
      <c r="D31" s="377"/>
      <c r="E31" s="342"/>
      <c r="F31" s="329"/>
      <c r="G31" s="343"/>
      <c r="H31" s="342"/>
      <c r="I31" s="343"/>
      <c r="J31" s="377"/>
      <c r="K31" s="377"/>
      <c r="L31" s="377"/>
    </row>
    <row r="32" spans="1:12" ht="19.149999999999999" customHeight="1">
      <c r="A32" s="336" t="s">
        <v>157</v>
      </c>
      <c r="B32" s="353" t="s">
        <v>158</v>
      </c>
      <c r="C32" s="354"/>
      <c r="D32" s="336" t="s">
        <v>255</v>
      </c>
      <c r="E32" s="338" t="s">
        <v>255</v>
      </c>
      <c r="F32" s="334"/>
      <c r="G32" s="339"/>
      <c r="H32" s="338" t="s">
        <v>255</v>
      </c>
      <c r="I32" s="339"/>
      <c r="J32" s="336" t="s">
        <v>255</v>
      </c>
      <c r="K32" s="336" t="s">
        <v>255</v>
      </c>
      <c r="L32" s="336" t="s">
        <v>255</v>
      </c>
    </row>
    <row r="33" spans="1:12" ht="15.75" customHeight="1" thickBot="1">
      <c r="A33" s="377"/>
      <c r="B33" s="355"/>
      <c r="C33" s="356"/>
      <c r="D33" s="377"/>
      <c r="E33" s="342"/>
      <c r="F33" s="329"/>
      <c r="G33" s="343"/>
      <c r="H33" s="342"/>
      <c r="I33" s="343"/>
      <c r="J33" s="377"/>
      <c r="K33" s="377"/>
      <c r="L33" s="377"/>
    </row>
    <row r="34" spans="1:12" ht="27" customHeight="1">
      <c r="A34" s="336" t="s">
        <v>159</v>
      </c>
      <c r="B34" s="353" t="s">
        <v>160</v>
      </c>
      <c r="C34" s="354"/>
      <c r="D34" s="336" t="s">
        <v>255</v>
      </c>
      <c r="E34" s="338" t="s">
        <v>255</v>
      </c>
      <c r="F34" s="334"/>
      <c r="G34" s="339"/>
      <c r="H34" s="338" t="s">
        <v>255</v>
      </c>
      <c r="I34" s="339"/>
      <c r="J34" s="336" t="s">
        <v>255</v>
      </c>
      <c r="K34" s="336" t="s">
        <v>255</v>
      </c>
      <c r="L34" s="336" t="s">
        <v>255</v>
      </c>
    </row>
    <row r="35" spans="1:12" ht="20.45" customHeight="1" thickBot="1">
      <c r="A35" s="377"/>
      <c r="B35" s="355"/>
      <c r="C35" s="356"/>
      <c r="D35" s="377"/>
      <c r="E35" s="342"/>
      <c r="F35" s="329"/>
      <c r="G35" s="343"/>
      <c r="H35" s="342"/>
      <c r="I35" s="343"/>
      <c r="J35" s="377"/>
      <c r="K35" s="377"/>
      <c r="L35" s="377"/>
    </row>
    <row r="36" spans="1:12" ht="12.6" customHeight="1">
      <c r="A36" s="350"/>
      <c r="B36" s="371" t="s">
        <v>161</v>
      </c>
      <c r="C36" s="372"/>
      <c r="D36" s="357">
        <f>SUM(D16:D35)</f>
        <v>43014.038606456699</v>
      </c>
      <c r="E36" s="365">
        <f>SUM(E16:G35)</f>
        <v>6728.9012542094406</v>
      </c>
      <c r="F36" s="382"/>
      <c r="G36" s="366"/>
      <c r="H36" s="365">
        <f>SUM(H16:I35)</f>
        <v>49742.939860666142</v>
      </c>
      <c r="I36" s="366"/>
      <c r="J36" s="384">
        <f>J16</f>
        <v>11146.996800000001</v>
      </c>
      <c r="K36" s="384">
        <f>K16</f>
        <v>19658.054747663999</v>
      </c>
      <c r="L36" s="384">
        <f>L16</f>
        <v>18937.888313002131</v>
      </c>
    </row>
    <row r="37" spans="1:12" ht="20.45" customHeight="1" thickBot="1">
      <c r="A37" s="351"/>
      <c r="B37" s="373"/>
      <c r="C37" s="374"/>
      <c r="D37" s="358"/>
      <c r="E37" s="367"/>
      <c r="F37" s="383"/>
      <c r="G37" s="368"/>
      <c r="H37" s="367"/>
      <c r="I37" s="368"/>
      <c r="J37" s="385"/>
      <c r="K37" s="385"/>
      <c r="L37" s="385"/>
    </row>
    <row r="38" spans="1:12">
      <c r="A38" s="262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</row>
    <row r="39" spans="1:12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</row>
    <row r="40" spans="1:12">
      <c r="A40" s="262"/>
      <c r="B40" s="381" t="s">
        <v>162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</row>
    <row r="41" spans="1:12">
      <c r="A41" s="262"/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</row>
    <row r="42" spans="1:12" ht="15" customHeight="1">
      <c r="A42" s="263" t="s">
        <v>343</v>
      </c>
      <c r="B42" s="263"/>
      <c r="C42" s="50"/>
      <c r="D42" s="50"/>
      <c r="E42" s="50"/>
      <c r="F42" s="50"/>
      <c r="G42" s="50"/>
      <c r="H42" s="380" t="s">
        <v>342</v>
      </c>
      <c r="I42" s="380"/>
      <c r="J42" s="380"/>
      <c r="K42" s="145"/>
      <c r="L42" s="49"/>
    </row>
    <row r="43" spans="1:12" ht="15" customHeight="1">
      <c r="A43" s="49"/>
      <c r="B43" s="49"/>
      <c r="C43" s="49"/>
      <c r="D43" s="49"/>
      <c r="E43" s="49"/>
      <c r="F43" s="49"/>
      <c r="G43" s="49"/>
      <c r="H43" s="379" t="s">
        <v>121</v>
      </c>
      <c r="I43" s="379"/>
      <c r="J43" s="49"/>
      <c r="K43" s="49"/>
      <c r="L43" s="49"/>
    </row>
    <row r="44" spans="1:12">
      <c r="B44" s="44" t="s">
        <v>341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2"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</sheetData>
  <mergeCells count="118">
    <mergeCell ref="A36:A37"/>
    <mergeCell ref="B36:C37"/>
    <mergeCell ref="D36:D37"/>
    <mergeCell ref="E36:G37"/>
    <mergeCell ref="H36:I37"/>
    <mergeCell ref="J36:J37"/>
    <mergeCell ref="K36:K37"/>
    <mergeCell ref="L36:L37"/>
    <mergeCell ref="A34:A35"/>
    <mergeCell ref="B34:C35"/>
    <mergeCell ref="D34:D35"/>
    <mergeCell ref="E34:G35"/>
    <mergeCell ref="H34:I35"/>
    <mergeCell ref="J34:J35"/>
    <mergeCell ref="H43:I43"/>
    <mergeCell ref="K30:K31"/>
    <mergeCell ref="L30:L31"/>
    <mergeCell ref="A32:A33"/>
    <mergeCell ref="B32:C33"/>
    <mergeCell ref="D32:D33"/>
    <mergeCell ref="E32:G33"/>
    <mergeCell ref="H32:I33"/>
    <mergeCell ref="J32:J33"/>
    <mergeCell ref="K32:K33"/>
    <mergeCell ref="L32:L33"/>
    <mergeCell ref="A30:A31"/>
    <mergeCell ref="B30:C31"/>
    <mergeCell ref="D30:D31"/>
    <mergeCell ref="E30:G31"/>
    <mergeCell ref="H30:I31"/>
    <mergeCell ref="J30:J31"/>
    <mergeCell ref="A42:B42"/>
    <mergeCell ref="H42:J42"/>
    <mergeCell ref="A38:L39"/>
    <mergeCell ref="A40:A41"/>
    <mergeCell ref="B40:L41"/>
    <mergeCell ref="K34:K35"/>
    <mergeCell ref="L34:L35"/>
    <mergeCell ref="K26:K27"/>
    <mergeCell ref="L26:L27"/>
    <mergeCell ref="A28:A29"/>
    <mergeCell ref="B28:C29"/>
    <mergeCell ref="D28:D29"/>
    <mergeCell ref="E28:G29"/>
    <mergeCell ref="H28:I29"/>
    <mergeCell ref="J28:J29"/>
    <mergeCell ref="K28:K29"/>
    <mergeCell ref="L28:L29"/>
    <mergeCell ref="A26:A27"/>
    <mergeCell ref="B26:C27"/>
    <mergeCell ref="D26:D27"/>
    <mergeCell ref="E26:G27"/>
    <mergeCell ref="H26:I27"/>
    <mergeCell ref="J26:J27"/>
    <mergeCell ref="K22:K23"/>
    <mergeCell ref="L22:L23"/>
    <mergeCell ref="A24:A25"/>
    <mergeCell ref="B24:C25"/>
    <mergeCell ref="D24:D25"/>
    <mergeCell ref="E24:G25"/>
    <mergeCell ref="H24:I25"/>
    <mergeCell ref="J24:J25"/>
    <mergeCell ref="K24:K25"/>
    <mergeCell ref="L24:L25"/>
    <mergeCell ref="A22:A23"/>
    <mergeCell ref="B22:C23"/>
    <mergeCell ref="D22:D23"/>
    <mergeCell ref="E22:G23"/>
    <mergeCell ref="H22:I23"/>
    <mergeCell ref="J22:J23"/>
    <mergeCell ref="K18:K19"/>
    <mergeCell ref="L18:L19"/>
    <mergeCell ref="A20:A21"/>
    <mergeCell ref="B20:C21"/>
    <mergeCell ref="D20:D21"/>
    <mergeCell ref="E20:G21"/>
    <mergeCell ref="H20:I21"/>
    <mergeCell ref="J20:J21"/>
    <mergeCell ref="K20:K21"/>
    <mergeCell ref="L20:L21"/>
    <mergeCell ref="A18:A19"/>
    <mergeCell ref="B18:C19"/>
    <mergeCell ref="D18:D19"/>
    <mergeCell ref="E18:G19"/>
    <mergeCell ref="H18:I19"/>
    <mergeCell ref="J18:J19"/>
    <mergeCell ref="K14:K15"/>
    <mergeCell ref="L14:L15"/>
    <mergeCell ref="A16:A17"/>
    <mergeCell ref="B16:C17"/>
    <mergeCell ref="D16:D17"/>
    <mergeCell ref="E16:G17"/>
    <mergeCell ref="H16:I17"/>
    <mergeCell ref="J16:J17"/>
    <mergeCell ref="K16:K17"/>
    <mergeCell ref="L16:L17"/>
    <mergeCell ref="A14:A15"/>
    <mergeCell ref="B14:C15"/>
    <mergeCell ref="D14:D15"/>
    <mergeCell ref="E14:G15"/>
    <mergeCell ref="H14:I15"/>
    <mergeCell ref="J14:J15"/>
    <mergeCell ref="A4:K4"/>
    <mergeCell ref="B6:K6"/>
    <mergeCell ref="B13:C13"/>
    <mergeCell ref="E13:G13"/>
    <mergeCell ref="H13:I13"/>
    <mergeCell ref="A5:L5"/>
    <mergeCell ref="G7:H7"/>
    <mergeCell ref="A8:A9"/>
    <mergeCell ref="B8:C9"/>
    <mergeCell ref="D8:L9"/>
    <mergeCell ref="A10:A11"/>
    <mergeCell ref="B10:C11"/>
    <mergeCell ref="D10:G11"/>
    <mergeCell ref="H10:I11"/>
    <mergeCell ref="J10:L11"/>
    <mergeCell ref="E12:G12"/>
  </mergeCells>
  <pageMargins left="0.59055118110236227" right="0.11811023622047245" top="0.55118110236220474" bottom="0.15748031496062992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1"/>
  <sheetViews>
    <sheetView workbookViewId="0">
      <selection activeCell="Q8" sqref="Q8"/>
    </sheetView>
  </sheetViews>
  <sheetFormatPr defaultRowHeight="15"/>
  <sheetData>
    <row r="1" spans="1:13" ht="15.75">
      <c r="M1" s="1" t="s">
        <v>163</v>
      </c>
    </row>
    <row r="2" spans="1:13" ht="15.75">
      <c r="A2" s="5"/>
      <c r="B2" s="5"/>
      <c r="C2" s="5"/>
      <c r="D2" s="5"/>
      <c r="E2" s="5"/>
      <c r="F2" s="5"/>
      <c r="G2" s="5"/>
      <c r="H2" s="262"/>
      <c r="I2" s="262"/>
      <c r="J2" s="5"/>
      <c r="K2" s="5"/>
      <c r="L2" s="5"/>
      <c r="M2" s="5"/>
    </row>
    <row r="3" spans="1:13">
      <c r="A3" s="263" t="s">
        <v>164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3" ht="1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5.75" customHeight="1" thickBot="1">
      <c r="A6" s="329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</row>
    <row r="7" spans="1:13">
      <c r="A7" s="334" t="s">
        <v>94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</row>
    <row r="8" spans="1:13">
      <c r="A8" s="386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</row>
    <row r="9" spans="1:13">
      <c r="A9" s="262"/>
      <c r="B9" s="262"/>
      <c r="C9" s="381" t="s">
        <v>165</v>
      </c>
      <c r="D9" s="381"/>
      <c r="E9" s="381"/>
      <c r="F9" s="381"/>
      <c r="G9" s="262"/>
      <c r="H9" s="262"/>
      <c r="I9" s="381" t="s">
        <v>166</v>
      </c>
      <c r="J9" s="381"/>
      <c r="K9" s="381"/>
      <c r="L9" s="381"/>
      <c r="M9" s="381"/>
    </row>
    <row r="10" spans="1:13">
      <c r="A10" s="262"/>
      <c r="B10" s="262"/>
      <c r="C10" s="381"/>
      <c r="D10" s="381"/>
      <c r="E10" s="381"/>
      <c r="F10" s="381"/>
      <c r="G10" s="262"/>
      <c r="H10" s="262"/>
      <c r="I10" s="381"/>
      <c r="J10" s="381"/>
      <c r="K10" s="381"/>
      <c r="L10" s="381"/>
      <c r="M10" s="381"/>
    </row>
    <row r="11" spans="1:13" ht="15.75" customHeight="1" thickBo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31.9" customHeight="1">
      <c r="A12" s="336" t="s">
        <v>137</v>
      </c>
      <c r="B12" s="338" t="s">
        <v>167</v>
      </c>
      <c r="C12" s="339"/>
      <c r="D12" s="338" t="s">
        <v>168</v>
      </c>
      <c r="E12" s="339"/>
      <c r="F12" s="338" t="s">
        <v>169</v>
      </c>
      <c r="G12" s="334"/>
      <c r="H12" s="334"/>
      <c r="I12" s="334"/>
      <c r="J12" s="339"/>
      <c r="K12" s="338" t="s">
        <v>170</v>
      </c>
      <c r="L12" s="339"/>
      <c r="M12" s="336" t="s">
        <v>171</v>
      </c>
    </row>
    <row r="13" spans="1:13" ht="15.75" thickBot="1">
      <c r="A13" s="337"/>
      <c r="B13" s="340"/>
      <c r="C13" s="341"/>
      <c r="D13" s="342"/>
      <c r="E13" s="343"/>
      <c r="F13" s="342"/>
      <c r="G13" s="329"/>
      <c r="H13" s="329"/>
      <c r="I13" s="329"/>
      <c r="J13" s="343"/>
      <c r="K13" s="342"/>
      <c r="L13" s="343"/>
      <c r="M13" s="337"/>
    </row>
    <row r="14" spans="1:13">
      <c r="A14" s="344"/>
      <c r="B14" s="345"/>
      <c r="C14" s="346"/>
      <c r="D14" s="336" t="s">
        <v>172</v>
      </c>
      <c r="E14" s="336" t="s">
        <v>173</v>
      </c>
      <c r="F14" s="338" t="s">
        <v>172</v>
      </c>
      <c r="G14" s="339"/>
      <c r="H14" s="338" t="s">
        <v>173</v>
      </c>
      <c r="I14" s="334"/>
      <c r="J14" s="339"/>
      <c r="K14" s="336" t="s">
        <v>172</v>
      </c>
      <c r="L14" s="336" t="s">
        <v>173</v>
      </c>
      <c r="M14" s="344"/>
    </row>
    <row r="15" spans="1:13" ht="15.75" thickBot="1">
      <c r="A15" s="351"/>
      <c r="B15" s="376"/>
      <c r="C15" s="356"/>
      <c r="D15" s="377"/>
      <c r="E15" s="377"/>
      <c r="F15" s="342"/>
      <c r="G15" s="343"/>
      <c r="H15" s="342"/>
      <c r="I15" s="329"/>
      <c r="J15" s="343"/>
      <c r="K15" s="377"/>
      <c r="L15" s="377"/>
      <c r="M15" s="351"/>
    </row>
    <row r="16" spans="1:13" ht="15" customHeight="1" thickBot="1">
      <c r="A16" s="53">
        <v>1</v>
      </c>
      <c r="B16" s="387">
        <v>2</v>
      </c>
      <c r="C16" s="388"/>
      <c r="D16" s="53">
        <v>3</v>
      </c>
      <c r="E16" s="53">
        <v>4</v>
      </c>
      <c r="F16" s="387">
        <v>5</v>
      </c>
      <c r="G16" s="388"/>
      <c r="H16" s="387">
        <v>6</v>
      </c>
      <c r="I16" s="389"/>
      <c r="J16" s="388"/>
      <c r="K16" s="53">
        <v>7</v>
      </c>
      <c r="L16" s="53">
        <v>8</v>
      </c>
      <c r="M16" s="53">
        <v>9</v>
      </c>
    </row>
    <row r="17" spans="1:13">
      <c r="A17" s="390" t="s">
        <v>174</v>
      </c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2"/>
    </row>
    <row r="18" spans="1:13" ht="15.75" thickBot="1">
      <c r="A18" s="391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4"/>
    </row>
    <row r="19" spans="1:13">
      <c r="A19" s="375" t="s">
        <v>175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4"/>
    </row>
    <row r="20" spans="1:13" ht="15.75" thickBot="1">
      <c r="A20" s="376"/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6"/>
    </row>
    <row r="21" spans="1:13">
      <c r="A21" s="350" t="s">
        <v>176</v>
      </c>
      <c r="B21" s="375"/>
      <c r="C21" s="354"/>
      <c r="D21" s="350"/>
      <c r="E21" s="350"/>
      <c r="F21" s="375"/>
      <c r="G21" s="354"/>
      <c r="H21" s="375"/>
      <c r="I21" s="353"/>
      <c r="J21" s="354"/>
      <c r="K21" s="350"/>
      <c r="L21" s="350"/>
      <c r="M21" s="350"/>
    </row>
    <row r="22" spans="1:13" ht="15.75" thickBot="1">
      <c r="A22" s="351"/>
      <c r="B22" s="376"/>
      <c r="C22" s="356"/>
      <c r="D22" s="351"/>
      <c r="E22" s="351"/>
      <c r="F22" s="376"/>
      <c r="G22" s="356"/>
      <c r="H22" s="376"/>
      <c r="I22" s="355"/>
      <c r="J22" s="356"/>
      <c r="K22" s="351"/>
      <c r="L22" s="351"/>
      <c r="M22" s="351"/>
    </row>
    <row r="23" spans="1:13">
      <c r="A23" s="350" t="s">
        <v>177</v>
      </c>
      <c r="B23" s="375"/>
      <c r="C23" s="354"/>
      <c r="D23" s="350"/>
      <c r="E23" s="350"/>
      <c r="F23" s="375"/>
      <c r="G23" s="354"/>
      <c r="H23" s="375"/>
      <c r="I23" s="353"/>
      <c r="J23" s="354"/>
      <c r="K23" s="350"/>
      <c r="L23" s="350"/>
      <c r="M23" s="350"/>
    </row>
    <row r="24" spans="1:13" ht="15.75" thickBot="1">
      <c r="A24" s="351"/>
      <c r="B24" s="376"/>
      <c r="C24" s="356"/>
      <c r="D24" s="351"/>
      <c r="E24" s="351"/>
      <c r="F24" s="376"/>
      <c r="G24" s="356"/>
      <c r="H24" s="376"/>
      <c r="I24" s="355"/>
      <c r="J24" s="356"/>
      <c r="K24" s="351"/>
      <c r="L24" s="351"/>
      <c r="M24" s="351"/>
    </row>
    <row r="25" spans="1:13" ht="16.149999999999999" customHeight="1">
      <c r="A25" s="375" t="s">
        <v>178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4"/>
    </row>
    <row r="26" spans="1:13" ht="15.75" thickBot="1">
      <c r="A26" s="376"/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</row>
    <row r="27" spans="1:13">
      <c r="A27" s="350" t="s">
        <v>179</v>
      </c>
      <c r="B27" s="375"/>
      <c r="C27" s="354"/>
      <c r="D27" s="350"/>
      <c r="E27" s="350"/>
      <c r="F27" s="375"/>
      <c r="G27" s="354"/>
      <c r="H27" s="375"/>
      <c r="I27" s="353"/>
      <c r="J27" s="354"/>
      <c r="K27" s="350"/>
      <c r="L27" s="350"/>
      <c r="M27" s="350"/>
    </row>
    <row r="28" spans="1:13" ht="15.75" thickBot="1">
      <c r="A28" s="351"/>
      <c r="B28" s="376"/>
      <c r="C28" s="356"/>
      <c r="D28" s="351"/>
      <c r="E28" s="351"/>
      <c r="F28" s="376"/>
      <c r="G28" s="356"/>
      <c r="H28" s="376"/>
      <c r="I28" s="355"/>
      <c r="J28" s="356"/>
      <c r="K28" s="351"/>
      <c r="L28" s="351"/>
      <c r="M28" s="351"/>
    </row>
    <row r="29" spans="1:13">
      <c r="A29" s="350" t="s">
        <v>180</v>
      </c>
      <c r="B29" s="375"/>
      <c r="C29" s="354"/>
      <c r="D29" s="350"/>
      <c r="E29" s="350"/>
      <c r="F29" s="375"/>
      <c r="G29" s="354"/>
      <c r="H29" s="375"/>
      <c r="I29" s="353"/>
      <c r="J29" s="354"/>
      <c r="K29" s="350"/>
      <c r="L29" s="350"/>
      <c r="M29" s="350"/>
    </row>
    <row r="30" spans="1:13" ht="15.75" thickBot="1">
      <c r="A30" s="351"/>
      <c r="B30" s="376"/>
      <c r="C30" s="356"/>
      <c r="D30" s="351"/>
      <c r="E30" s="351"/>
      <c r="F30" s="376"/>
      <c r="G30" s="356"/>
      <c r="H30" s="376"/>
      <c r="I30" s="355"/>
      <c r="J30" s="356"/>
      <c r="K30" s="351"/>
      <c r="L30" s="351"/>
      <c r="M30" s="351"/>
    </row>
    <row r="31" spans="1:13">
      <c r="A31" s="375" t="s">
        <v>181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4"/>
    </row>
    <row r="32" spans="1:13" ht="15.75" thickBot="1">
      <c r="A32" s="376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6"/>
    </row>
    <row r="33" spans="1:13">
      <c r="A33" s="350" t="s">
        <v>65</v>
      </c>
      <c r="B33" s="375"/>
      <c r="C33" s="354"/>
      <c r="D33" s="350"/>
      <c r="E33" s="350"/>
      <c r="F33" s="375"/>
      <c r="G33" s="354"/>
      <c r="H33" s="375"/>
      <c r="I33" s="353"/>
      <c r="J33" s="354"/>
      <c r="K33" s="350"/>
      <c r="L33" s="350"/>
      <c r="M33" s="350"/>
    </row>
    <row r="34" spans="1:13" ht="15.75" thickBot="1">
      <c r="A34" s="351"/>
      <c r="B34" s="376"/>
      <c r="C34" s="356"/>
      <c r="D34" s="351"/>
      <c r="E34" s="351"/>
      <c r="F34" s="376"/>
      <c r="G34" s="356"/>
      <c r="H34" s="376"/>
      <c r="I34" s="355"/>
      <c r="J34" s="356"/>
      <c r="K34" s="351"/>
      <c r="L34" s="351"/>
      <c r="M34" s="351"/>
    </row>
    <row r="35" spans="1:13">
      <c r="A35" s="350" t="s">
        <v>66</v>
      </c>
      <c r="B35" s="375"/>
      <c r="C35" s="354"/>
      <c r="D35" s="350"/>
      <c r="E35" s="350"/>
      <c r="F35" s="375"/>
      <c r="G35" s="354"/>
      <c r="H35" s="375"/>
      <c r="I35" s="353"/>
      <c r="J35" s="354"/>
      <c r="K35" s="350"/>
      <c r="L35" s="350"/>
      <c r="M35" s="350"/>
    </row>
    <row r="36" spans="1:13" ht="15.75" thickBot="1">
      <c r="A36" s="351"/>
      <c r="B36" s="376"/>
      <c r="C36" s="356"/>
      <c r="D36" s="351"/>
      <c r="E36" s="351"/>
      <c r="F36" s="376"/>
      <c r="G36" s="356"/>
      <c r="H36" s="376"/>
      <c r="I36" s="355"/>
      <c r="J36" s="356"/>
      <c r="K36" s="351"/>
      <c r="L36" s="351"/>
      <c r="M36" s="351"/>
    </row>
    <row r="37" spans="1:13" ht="16.149999999999999" customHeight="1">
      <c r="A37" s="375" t="s">
        <v>182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4"/>
    </row>
    <row r="38" spans="1:13" ht="15.75" thickBot="1">
      <c r="A38" s="376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6"/>
    </row>
    <row r="39" spans="1:13">
      <c r="A39" s="350" t="s">
        <v>78</v>
      </c>
      <c r="B39" s="375"/>
      <c r="C39" s="354"/>
      <c r="D39" s="350"/>
      <c r="E39" s="350"/>
      <c r="F39" s="375"/>
      <c r="G39" s="354"/>
      <c r="H39" s="375"/>
      <c r="I39" s="353"/>
      <c r="J39" s="354"/>
      <c r="K39" s="350"/>
      <c r="L39" s="350"/>
      <c r="M39" s="350"/>
    </row>
    <row r="40" spans="1:13" ht="15.75" thickBot="1">
      <c r="A40" s="351"/>
      <c r="B40" s="376"/>
      <c r="C40" s="356"/>
      <c r="D40" s="351"/>
      <c r="E40" s="351"/>
      <c r="F40" s="376"/>
      <c r="G40" s="356"/>
      <c r="H40" s="376"/>
      <c r="I40" s="355"/>
      <c r="J40" s="356"/>
      <c r="K40" s="351"/>
      <c r="L40" s="351"/>
      <c r="M40" s="351"/>
    </row>
    <row r="41" spans="1:13">
      <c r="A41" s="350" t="s">
        <v>79</v>
      </c>
      <c r="B41" s="375"/>
      <c r="C41" s="354"/>
      <c r="D41" s="350"/>
      <c r="E41" s="350"/>
      <c r="F41" s="375"/>
      <c r="G41" s="354"/>
      <c r="H41" s="375"/>
      <c r="I41" s="353"/>
      <c r="J41" s="354"/>
      <c r="K41" s="350"/>
      <c r="L41" s="350"/>
      <c r="M41" s="350"/>
    </row>
    <row r="42" spans="1:13" ht="15.75" thickBot="1">
      <c r="A42" s="351"/>
      <c r="B42" s="376"/>
      <c r="C42" s="356"/>
      <c r="D42" s="351"/>
      <c r="E42" s="351"/>
      <c r="F42" s="376"/>
      <c r="G42" s="356"/>
      <c r="H42" s="376"/>
      <c r="I42" s="355"/>
      <c r="J42" s="356"/>
      <c r="K42" s="351"/>
      <c r="L42" s="351"/>
      <c r="M42" s="351"/>
    </row>
    <row r="43" spans="1:13">
      <c r="A43" s="375" t="s">
        <v>183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4"/>
    </row>
    <row r="44" spans="1:13" ht="15.75" thickBot="1">
      <c r="A44" s="376"/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6"/>
    </row>
    <row r="45" spans="1:13" ht="16.149999999999999" customHeight="1">
      <c r="A45" s="390" t="s">
        <v>184</v>
      </c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2"/>
    </row>
    <row r="46" spans="1:13" ht="15.75" thickBot="1">
      <c r="A46" s="391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4"/>
    </row>
    <row r="47" spans="1:13">
      <c r="A47" s="350" t="s">
        <v>185</v>
      </c>
      <c r="B47" s="375"/>
      <c r="C47" s="354"/>
      <c r="D47" s="350"/>
      <c r="E47" s="350"/>
      <c r="F47" s="375"/>
      <c r="G47" s="354"/>
      <c r="H47" s="375"/>
      <c r="I47" s="353"/>
      <c r="J47" s="354"/>
      <c r="K47" s="350"/>
      <c r="L47" s="350"/>
      <c r="M47" s="350"/>
    </row>
    <row r="48" spans="1:13" ht="15.75" thickBot="1">
      <c r="A48" s="351"/>
      <c r="B48" s="376"/>
      <c r="C48" s="356"/>
      <c r="D48" s="351"/>
      <c r="E48" s="351"/>
      <c r="F48" s="376"/>
      <c r="G48" s="356"/>
      <c r="H48" s="376"/>
      <c r="I48" s="355"/>
      <c r="J48" s="356"/>
      <c r="K48" s="351"/>
      <c r="L48" s="351"/>
      <c r="M48" s="351"/>
    </row>
    <row r="49" spans="1:13">
      <c r="A49" s="350" t="s">
        <v>186</v>
      </c>
      <c r="B49" s="375"/>
      <c r="C49" s="354"/>
      <c r="D49" s="350"/>
      <c r="E49" s="350"/>
      <c r="F49" s="375"/>
      <c r="G49" s="354"/>
      <c r="H49" s="375"/>
      <c r="I49" s="353"/>
      <c r="J49" s="354"/>
      <c r="K49" s="350"/>
      <c r="L49" s="350"/>
      <c r="M49" s="350"/>
    </row>
    <row r="50" spans="1:13" ht="15.75" thickBot="1">
      <c r="A50" s="351"/>
      <c r="B50" s="376"/>
      <c r="C50" s="356"/>
      <c r="D50" s="351"/>
      <c r="E50" s="351"/>
      <c r="F50" s="376"/>
      <c r="G50" s="356"/>
      <c r="H50" s="376"/>
      <c r="I50" s="355"/>
      <c r="J50" s="356"/>
      <c r="K50" s="351"/>
      <c r="L50" s="351"/>
      <c r="M50" s="351"/>
    </row>
    <row r="51" spans="1:13">
      <c r="A51" s="375" t="s">
        <v>187</v>
      </c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4"/>
    </row>
    <row r="52" spans="1:13" ht="15.75" thickBot="1">
      <c r="A52" s="376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6"/>
    </row>
    <row r="53" spans="1:13" ht="16.149999999999999" customHeight="1">
      <c r="A53" s="390" t="s">
        <v>188</v>
      </c>
      <c r="B53" s="371"/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2"/>
    </row>
    <row r="54" spans="1:13" ht="15.75" thickBot="1">
      <c r="A54" s="391"/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4"/>
    </row>
    <row r="55" spans="1:13" ht="15" customHeight="1">
      <c r="A55" s="338" t="s">
        <v>189</v>
      </c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9"/>
    </row>
    <row r="56" spans="1:13" ht="15.75" customHeight="1" thickBot="1">
      <c r="A56" s="54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5"/>
    </row>
    <row r="57" spans="1:13">
      <c r="A57" s="350" t="s">
        <v>83</v>
      </c>
      <c r="B57" s="375"/>
      <c r="C57" s="354"/>
      <c r="D57" s="350"/>
      <c r="E57" s="350"/>
      <c r="F57" s="375"/>
      <c r="G57" s="354"/>
      <c r="H57" s="375"/>
      <c r="I57" s="353"/>
      <c r="J57" s="354"/>
      <c r="K57" s="350"/>
      <c r="L57" s="350"/>
      <c r="M57" s="350"/>
    </row>
    <row r="58" spans="1:13" ht="15.75" thickBot="1">
      <c r="A58" s="351"/>
      <c r="B58" s="376"/>
      <c r="C58" s="356"/>
      <c r="D58" s="351"/>
      <c r="E58" s="351"/>
      <c r="F58" s="376"/>
      <c r="G58" s="356"/>
      <c r="H58" s="376"/>
      <c r="I58" s="355"/>
      <c r="J58" s="356"/>
      <c r="K58" s="351"/>
      <c r="L58" s="351"/>
      <c r="M58" s="351"/>
    </row>
    <row r="59" spans="1:13">
      <c r="A59" s="350" t="s">
        <v>84</v>
      </c>
      <c r="B59" s="375"/>
      <c r="C59" s="354"/>
      <c r="D59" s="350"/>
      <c r="E59" s="350"/>
      <c r="F59" s="375"/>
      <c r="G59" s="354"/>
      <c r="H59" s="375"/>
      <c r="I59" s="353"/>
      <c r="J59" s="354"/>
      <c r="K59" s="350"/>
      <c r="L59" s="350"/>
      <c r="M59" s="350"/>
    </row>
    <row r="60" spans="1:13" ht="15.75" thickBot="1">
      <c r="A60" s="351"/>
      <c r="B60" s="376"/>
      <c r="C60" s="356"/>
      <c r="D60" s="351"/>
      <c r="E60" s="351"/>
      <c r="F60" s="376"/>
      <c r="G60" s="356"/>
      <c r="H60" s="376"/>
      <c r="I60" s="355"/>
      <c r="J60" s="356"/>
      <c r="K60" s="351"/>
      <c r="L60" s="351"/>
      <c r="M60" s="351"/>
    </row>
    <row r="61" spans="1:13" ht="16.149999999999999" customHeight="1">
      <c r="A61" s="375" t="s">
        <v>190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4"/>
    </row>
    <row r="62" spans="1:13" ht="15.75" thickBot="1">
      <c r="A62" s="376"/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6"/>
    </row>
    <row r="63" spans="1:13">
      <c r="A63" s="350" t="s">
        <v>85</v>
      </c>
      <c r="B63" s="375"/>
      <c r="C63" s="354"/>
      <c r="D63" s="350"/>
      <c r="E63" s="350"/>
      <c r="F63" s="375"/>
      <c r="G63" s="354"/>
      <c r="H63" s="375"/>
      <c r="I63" s="353"/>
      <c r="J63" s="354"/>
      <c r="K63" s="350"/>
      <c r="L63" s="350"/>
      <c r="M63" s="350"/>
    </row>
    <row r="64" spans="1:13" ht="15.75" thickBot="1">
      <c r="A64" s="351"/>
      <c r="B64" s="376"/>
      <c r="C64" s="356"/>
      <c r="D64" s="351"/>
      <c r="E64" s="351"/>
      <c r="F64" s="376"/>
      <c r="G64" s="356"/>
      <c r="H64" s="376"/>
      <c r="I64" s="355"/>
      <c r="J64" s="356"/>
      <c r="K64" s="351"/>
      <c r="L64" s="351"/>
      <c r="M64" s="351"/>
    </row>
    <row r="65" spans="1:13">
      <c r="A65" s="350" t="s">
        <v>191</v>
      </c>
      <c r="B65" s="375"/>
      <c r="C65" s="354"/>
      <c r="D65" s="350"/>
      <c r="E65" s="350"/>
      <c r="F65" s="375"/>
      <c r="G65" s="354"/>
      <c r="H65" s="375"/>
      <c r="I65" s="353"/>
      <c r="J65" s="354"/>
      <c r="K65" s="350"/>
      <c r="L65" s="350"/>
      <c r="M65" s="350"/>
    </row>
    <row r="66" spans="1:13" ht="15.75" thickBot="1">
      <c r="A66" s="351"/>
      <c r="B66" s="376"/>
      <c r="C66" s="356"/>
      <c r="D66" s="351"/>
      <c r="E66" s="351"/>
      <c r="F66" s="376"/>
      <c r="G66" s="356"/>
      <c r="H66" s="376"/>
      <c r="I66" s="355"/>
      <c r="J66" s="356"/>
      <c r="K66" s="351"/>
      <c r="L66" s="351"/>
      <c r="M66" s="351"/>
    </row>
    <row r="67" spans="1:13">
      <c r="A67" s="375" t="s">
        <v>192</v>
      </c>
      <c r="B67" s="353"/>
      <c r="C67" s="353"/>
      <c r="D67" s="353"/>
      <c r="E67" s="353"/>
      <c r="F67" s="353"/>
      <c r="G67" s="353"/>
      <c r="H67" s="353"/>
      <c r="I67" s="353"/>
      <c r="J67" s="353"/>
      <c r="K67" s="353"/>
      <c r="L67" s="353"/>
      <c r="M67" s="354"/>
    </row>
    <row r="68" spans="1:13" ht="15.75" thickBot="1">
      <c r="A68" s="376"/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6"/>
    </row>
    <row r="69" spans="1:13" ht="31.9" customHeight="1">
      <c r="A69" s="390" t="s">
        <v>193</v>
      </c>
      <c r="B69" s="371"/>
      <c r="C69" s="371"/>
      <c r="D69" s="371"/>
      <c r="E69" s="371"/>
      <c r="F69" s="371"/>
      <c r="G69" s="371"/>
      <c r="H69" s="371"/>
      <c r="I69" s="371"/>
      <c r="J69" s="371"/>
      <c r="K69" s="371"/>
      <c r="L69" s="371"/>
      <c r="M69" s="372"/>
    </row>
    <row r="70" spans="1:13" ht="15.75" thickBot="1">
      <c r="A70" s="391"/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73"/>
      <c r="M70" s="374"/>
    </row>
    <row r="71" spans="1:13">
      <c r="A71" s="350" t="s">
        <v>194</v>
      </c>
      <c r="B71" s="375"/>
      <c r="C71" s="354"/>
      <c r="D71" s="350"/>
      <c r="E71" s="350"/>
      <c r="F71" s="375"/>
      <c r="G71" s="354"/>
      <c r="H71" s="375"/>
      <c r="I71" s="353"/>
      <c r="J71" s="354"/>
      <c r="K71" s="350"/>
      <c r="L71" s="350"/>
      <c r="M71" s="350"/>
    </row>
    <row r="72" spans="1:13" ht="15.75" thickBot="1">
      <c r="A72" s="351"/>
      <c r="B72" s="376"/>
      <c r="C72" s="356"/>
      <c r="D72" s="351"/>
      <c r="E72" s="351"/>
      <c r="F72" s="376"/>
      <c r="G72" s="356"/>
      <c r="H72" s="376"/>
      <c r="I72" s="355"/>
      <c r="J72" s="356"/>
      <c r="K72" s="351"/>
      <c r="L72" s="351"/>
      <c r="M72" s="351"/>
    </row>
    <row r="73" spans="1:13">
      <c r="A73" s="350" t="s">
        <v>195</v>
      </c>
      <c r="B73" s="375"/>
      <c r="C73" s="354"/>
      <c r="D73" s="350"/>
      <c r="E73" s="350"/>
      <c r="F73" s="375"/>
      <c r="G73" s="354"/>
      <c r="H73" s="375"/>
      <c r="I73" s="353"/>
      <c r="J73" s="354"/>
      <c r="K73" s="350"/>
      <c r="L73" s="350"/>
      <c r="M73" s="350"/>
    </row>
    <row r="74" spans="1:13" ht="15.75" thickBot="1">
      <c r="A74" s="351"/>
      <c r="B74" s="376"/>
      <c r="C74" s="356"/>
      <c r="D74" s="351"/>
      <c r="E74" s="351"/>
      <c r="F74" s="376"/>
      <c r="G74" s="356"/>
      <c r="H74" s="376"/>
      <c r="I74" s="355"/>
      <c r="J74" s="356"/>
      <c r="K74" s="351"/>
      <c r="L74" s="351"/>
      <c r="M74" s="351"/>
    </row>
    <row r="75" spans="1:13">
      <c r="A75" s="375" t="s">
        <v>196</v>
      </c>
      <c r="B75" s="353"/>
      <c r="C75" s="353"/>
      <c r="D75" s="353"/>
      <c r="E75" s="353"/>
      <c r="F75" s="353"/>
      <c r="G75" s="353"/>
      <c r="H75" s="353"/>
      <c r="I75" s="353"/>
      <c r="J75" s="353"/>
      <c r="K75" s="353"/>
      <c r="L75" s="353"/>
      <c r="M75" s="354"/>
    </row>
    <row r="76" spans="1:13" ht="15.75" thickBot="1">
      <c r="A76" s="376"/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6"/>
    </row>
    <row r="77" spans="1:13" ht="16.149999999999999" customHeight="1">
      <c r="A77" s="390" t="s">
        <v>197</v>
      </c>
      <c r="B77" s="371"/>
      <c r="C77" s="371"/>
      <c r="D77" s="371"/>
      <c r="E77" s="371"/>
      <c r="F77" s="371"/>
      <c r="G77" s="371"/>
      <c r="H77" s="371"/>
      <c r="I77" s="371"/>
      <c r="J77" s="371"/>
      <c r="K77" s="371"/>
      <c r="L77" s="371"/>
      <c r="M77" s="372"/>
    </row>
    <row r="78" spans="1:13" ht="15.75" thickBot="1">
      <c r="A78" s="391"/>
      <c r="B78" s="373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4"/>
    </row>
    <row r="79" spans="1:13">
      <c r="A79" s="375" t="s">
        <v>198</v>
      </c>
      <c r="B79" s="353"/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4"/>
    </row>
    <row r="80" spans="1:13" ht="15.75" thickBot="1">
      <c r="A80" s="376"/>
      <c r="B80" s="355"/>
      <c r="C80" s="355"/>
      <c r="D80" s="355"/>
      <c r="E80" s="355"/>
      <c r="F80" s="355"/>
      <c r="G80" s="355"/>
      <c r="H80" s="355"/>
      <c r="I80" s="355"/>
      <c r="J80" s="355"/>
      <c r="K80" s="355"/>
      <c r="L80" s="355"/>
      <c r="M80" s="356"/>
    </row>
    <row r="81" spans="1:13">
      <c r="A81" s="350" t="s">
        <v>88</v>
      </c>
      <c r="B81" s="375"/>
      <c r="C81" s="354"/>
      <c r="D81" s="350"/>
      <c r="E81" s="350"/>
      <c r="F81" s="375"/>
      <c r="G81" s="354"/>
      <c r="H81" s="375"/>
      <c r="I81" s="353"/>
      <c r="J81" s="354"/>
      <c r="K81" s="350"/>
      <c r="L81" s="350"/>
      <c r="M81" s="350"/>
    </row>
    <row r="82" spans="1:13" ht="15.75" thickBot="1">
      <c r="A82" s="351"/>
      <c r="B82" s="376"/>
      <c r="C82" s="356"/>
      <c r="D82" s="351"/>
      <c r="E82" s="351"/>
      <c r="F82" s="376"/>
      <c r="G82" s="356"/>
      <c r="H82" s="376"/>
      <c r="I82" s="355"/>
      <c r="J82" s="356"/>
      <c r="K82" s="351"/>
      <c r="L82" s="351"/>
      <c r="M82" s="351"/>
    </row>
    <row r="83" spans="1:13">
      <c r="A83" s="350" t="s">
        <v>199</v>
      </c>
      <c r="B83" s="375"/>
      <c r="C83" s="354"/>
      <c r="D83" s="350"/>
      <c r="E83" s="350"/>
      <c r="F83" s="375"/>
      <c r="G83" s="354"/>
      <c r="H83" s="375"/>
      <c r="I83" s="353"/>
      <c r="J83" s="354"/>
      <c r="K83" s="350"/>
      <c r="L83" s="350"/>
      <c r="M83" s="350"/>
    </row>
    <row r="84" spans="1:13" ht="15.75" thickBot="1">
      <c r="A84" s="351"/>
      <c r="B84" s="376"/>
      <c r="C84" s="356"/>
      <c r="D84" s="351"/>
      <c r="E84" s="351"/>
      <c r="F84" s="376"/>
      <c r="G84" s="356"/>
      <c r="H84" s="376"/>
      <c r="I84" s="355"/>
      <c r="J84" s="356"/>
      <c r="K84" s="351"/>
      <c r="L84" s="351"/>
      <c r="M84" s="351"/>
    </row>
    <row r="85" spans="1:13" ht="16.149999999999999" customHeight="1">
      <c r="A85" s="375" t="s">
        <v>200</v>
      </c>
      <c r="B85" s="353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4"/>
    </row>
    <row r="86" spans="1:13" ht="15.75" thickBot="1">
      <c r="A86" s="376"/>
      <c r="B86" s="355"/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6"/>
    </row>
    <row r="87" spans="1:13" ht="16.149999999999999" customHeight="1">
      <c r="A87" s="350" t="s">
        <v>231</v>
      </c>
      <c r="B87" s="375"/>
      <c r="C87" s="354"/>
      <c r="D87" s="350"/>
      <c r="E87" s="350"/>
      <c r="F87" s="375"/>
      <c r="G87" s="354"/>
      <c r="H87" s="375"/>
      <c r="I87" s="353"/>
      <c r="J87" s="354"/>
      <c r="K87" s="350"/>
      <c r="L87" s="350"/>
      <c r="M87" s="350"/>
    </row>
    <row r="88" spans="1:13" ht="15.75" customHeight="1" thickBot="1">
      <c r="A88" s="351"/>
      <c r="B88" s="376"/>
      <c r="C88" s="356"/>
      <c r="D88" s="351"/>
      <c r="E88" s="351"/>
      <c r="F88" s="376"/>
      <c r="G88" s="356"/>
      <c r="H88" s="376"/>
      <c r="I88" s="355"/>
      <c r="J88" s="356"/>
      <c r="K88" s="351"/>
      <c r="L88" s="351"/>
      <c r="M88" s="351"/>
    </row>
    <row r="89" spans="1:13">
      <c r="A89" s="350" t="s">
        <v>201</v>
      </c>
      <c r="B89" s="375"/>
      <c r="C89" s="354"/>
      <c r="D89" s="350"/>
      <c r="E89" s="350"/>
      <c r="F89" s="375"/>
      <c r="G89" s="354"/>
      <c r="H89" s="375"/>
      <c r="I89" s="353"/>
      <c r="J89" s="354"/>
      <c r="K89" s="350"/>
      <c r="L89" s="350"/>
      <c r="M89" s="350"/>
    </row>
    <row r="90" spans="1:13" ht="15.75" thickBot="1">
      <c r="A90" s="351"/>
      <c r="B90" s="376"/>
      <c r="C90" s="356"/>
      <c r="D90" s="351"/>
      <c r="E90" s="351"/>
      <c r="F90" s="376"/>
      <c r="G90" s="356"/>
      <c r="H90" s="376"/>
      <c r="I90" s="355"/>
      <c r="J90" s="356"/>
      <c r="K90" s="351"/>
      <c r="L90" s="351"/>
      <c r="M90" s="351"/>
    </row>
    <row r="91" spans="1:13">
      <c r="A91" s="375" t="s">
        <v>202</v>
      </c>
      <c r="B91" s="353"/>
      <c r="C91" s="353"/>
      <c r="D91" s="353"/>
      <c r="E91" s="353"/>
      <c r="F91" s="353"/>
      <c r="G91" s="353"/>
      <c r="H91" s="353"/>
      <c r="I91" s="353"/>
      <c r="J91" s="353"/>
      <c r="K91" s="353"/>
      <c r="L91" s="353"/>
      <c r="M91" s="354"/>
    </row>
    <row r="92" spans="1:13" ht="15.75" thickBot="1">
      <c r="A92" s="376"/>
      <c r="B92" s="355"/>
      <c r="C92" s="355"/>
      <c r="D92" s="355"/>
      <c r="E92" s="355"/>
      <c r="F92" s="355"/>
      <c r="G92" s="355"/>
      <c r="H92" s="355"/>
      <c r="I92" s="355"/>
      <c r="J92" s="355"/>
      <c r="K92" s="355"/>
      <c r="L92" s="355"/>
      <c r="M92" s="356"/>
    </row>
    <row r="93" spans="1:13">
      <c r="A93" s="353"/>
      <c r="B93" s="353"/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</row>
    <row r="94" spans="1:13">
      <c r="A94" s="262"/>
      <c r="B94" s="262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</row>
    <row r="95" spans="1:13">
      <c r="A95" s="381" t="s">
        <v>203</v>
      </c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</row>
    <row r="96" spans="1:13">
      <c r="A96" s="381"/>
      <c r="B96" s="381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</row>
    <row r="97" spans="1:13">
      <c r="A97" s="262" t="s">
        <v>120</v>
      </c>
      <c r="B97" s="262"/>
      <c r="C97" s="262"/>
      <c r="D97" s="262"/>
      <c r="E97" s="262"/>
      <c r="F97" s="262"/>
      <c r="G97" s="262"/>
      <c r="H97" s="262"/>
      <c r="I97" s="262" t="s">
        <v>121</v>
      </c>
      <c r="J97" s="262"/>
      <c r="K97" s="262"/>
      <c r="L97" s="262"/>
      <c r="M97" s="262"/>
    </row>
    <row r="98" spans="1:13">
      <c r="A98" s="262"/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</row>
    <row r="99" spans="1:1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>
      <c r="A100" s="12"/>
    </row>
    <row r="101" spans="1:13" ht="15.75">
      <c r="A101" s="1" t="s">
        <v>204</v>
      </c>
    </row>
  </sheetData>
  <mergeCells count="228">
    <mergeCell ref="A91:M92"/>
    <mergeCell ref="A93:M94"/>
    <mergeCell ref="A95:M96"/>
    <mergeCell ref="A97:H98"/>
    <mergeCell ref="I97:M98"/>
    <mergeCell ref="L87:L88"/>
    <mergeCell ref="M87:M88"/>
    <mergeCell ref="A89:A90"/>
    <mergeCell ref="B89:C90"/>
    <mergeCell ref="D89:D90"/>
    <mergeCell ref="E89:E90"/>
    <mergeCell ref="F89:G90"/>
    <mergeCell ref="H89:J90"/>
    <mergeCell ref="K89:K90"/>
    <mergeCell ref="L89:L90"/>
    <mergeCell ref="A85:M86"/>
    <mergeCell ref="A87:A88"/>
    <mergeCell ref="B87:C88"/>
    <mergeCell ref="D87:D88"/>
    <mergeCell ref="E87:E88"/>
    <mergeCell ref="F87:G88"/>
    <mergeCell ref="H87:J88"/>
    <mergeCell ref="K87:K88"/>
    <mergeCell ref="M89:M90"/>
    <mergeCell ref="A83:A84"/>
    <mergeCell ref="B83:C84"/>
    <mergeCell ref="D83:D84"/>
    <mergeCell ref="E83:E84"/>
    <mergeCell ref="F83:G84"/>
    <mergeCell ref="H83:J84"/>
    <mergeCell ref="K83:K84"/>
    <mergeCell ref="L83:L84"/>
    <mergeCell ref="M83:M84"/>
    <mergeCell ref="A75:M76"/>
    <mergeCell ref="A77:M78"/>
    <mergeCell ref="A79:M80"/>
    <mergeCell ref="A81:A82"/>
    <mergeCell ref="B81:C82"/>
    <mergeCell ref="D81:D82"/>
    <mergeCell ref="E81:E82"/>
    <mergeCell ref="F81:G82"/>
    <mergeCell ref="H81:J82"/>
    <mergeCell ref="K81:K82"/>
    <mergeCell ref="L81:L82"/>
    <mergeCell ref="M81:M82"/>
    <mergeCell ref="A73:A74"/>
    <mergeCell ref="B73:C74"/>
    <mergeCell ref="D73:D74"/>
    <mergeCell ref="E73:E74"/>
    <mergeCell ref="F73:G74"/>
    <mergeCell ref="H73:J74"/>
    <mergeCell ref="K73:K74"/>
    <mergeCell ref="L73:L74"/>
    <mergeCell ref="M73:M74"/>
    <mergeCell ref="A67:M68"/>
    <mergeCell ref="A69:M70"/>
    <mergeCell ref="A71:A72"/>
    <mergeCell ref="B71:C72"/>
    <mergeCell ref="D71:D72"/>
    <mergeCell ref="E71:E72"/>
    <mergeCell ref="F71:G72"/>
    <mergeCell ref="H71:J72"/>
    <mergeCell ref="K71:K72"/>
    <mergeCell ref="L71:L72"/>
    <mergeCell ref="M71:M72"/>
    <mergeCell ref="A65:A66"/>
    <mergeCell ref="B65:C66"/>
    <mergeCell ref="D65:D66"/>
    <mergeCell ref="E65:E66"/>
    <mergeCell ref="F65:G66"/>
    <mergeCell ref="H65:J66"/>
    <mergeCell ref="K65:K66"/>
    <mergeCell ref="L65:L66"/>
    <mergeCell ref="M65:M66"/>
    <mergeCell ref="A61:M62"/>
    <mergeCell ref="A63:A64"/>
    <mergeCell ref="B63:C64"/>
    <mergeCell ref="D63:D64"/>
    <mergeCell ref="E63:E64"/>
    <mergeCell ref="F63:G64"/>
    <mergeCell ref="H63:J64"/>
    <mergeCell ref="K63:K64"/>
    <mergeCell ref="L63:L64"/>
    <mergeCell ref="M63:M64"/>
    <mergeCell ref="K57:K58"/>
    <mergeCell ref="L57:L58"/>
    <mergeCell ref="M57:M58"/>
    <mergeCell ref="A59:A60"/>
    <mergeCell ref="B59:C60"/>
    <mergeCell ref="D59:D60"/>
    <mergeCell ref="E59:E60"/>
    <mergeCell ref="F59:G60"/>
    <mergeCell ref="H59:J60"/>
    <mergeCell ref="K59:K60"/>
    <mergeCell ref="A57:A58"/>
    <mergeCell ref="B57:C58"/>
    <mergeCell ref="D57:D58"/>
    <mergeCell ref="E57:E58"/>
    <mergeCell ref="F57:G58"/>
    <mergeCell ref="H57:J58"/>
    <mergeCell ref="L59:L60"/>
    <mergeCell ref="M59:M60"/>
    <mergeCell ref="K49:K50"/>
    <mergeCell ref="L49:L50"/>
    <mergeCell ref="M49:M50"/>
    <mergeCell ref="A51:M52"/>
    <mergeCell ref="A53:M54"/>
    <mergeCell ref="H47:J48"/>
    <mergeCell ref="K47:K48"/>
    <mergeCell ref="L47:L48"/>
    <mergeCell ref="M47:M48"/>
    <mergeCell ref="A49:A50"/>
    <mergeCell ref="B49:C50"/>
    <mergeCell ref="D49:D50"/>
    <mergeCell ref="E49:E50"/>
    <mergeCell ref="F49:G50"/>
    <mergeCell ref="H49:J50"/>
    <mergeCell ref="K41:K42"/>
    <mergeCell ref="L41:L42"/>
    <mergeCell ref="M41:M42"/>
    <mergeCell ref="A43:M44"/>
    <mergeCell ref="A45:M46"/>
    <mergeCell ref="A47:A48"/>
    <mergeCell ref="B47:C48"/>
    <mergeCell ref="D47:D48"/>
    <mergeCell ref="E47:E48"/>
    <mergeCell ref="F47:G48"/>
    <mergeCell ref="A41:A42"/>
    <mergeCell ref="B41:C42"/>
    <mergeCell ref="D41:D42"/>
    <mergeCell ref="E41:E42"/>
    <mergeCell ref="F41:G42"/>
    <mergeCell ref="H41:J42"/>
    <mergeCell ref="A37:M38"/>
    <mergeCell ref="A39:A40"/>
    <mergeCell ref="B39:C40"/>
    <mergeCell ref="D39:D40"/>
    <mergeCell ref="E39:E40"/>
    <mergeCell ref="F39:G40"/>
    <mergeCell ref="H39:J40"/>
    <mergeCell ref="K39:K40"/>
    <mergeCell ref="L39:L40"/>
    <mergeCell ref="M39:M40"/>
    <mergeCell ref="A35:A36"/>
    <mergeCell ref="B35:C36"/>
    <mergeCell ref="D35:D36"/>
    <mergeCell ref="E35:E36"/>
    <mergeCell ref="F35:G36"/>
    <mergeCell ref="H35:J36"/>
    <mergeCell ref="K35:K36"/>
    <mergeCell ref="L35:L36"/>
    <mergeCell ref="M35:M36"/>
    <mergeCell ref="A31:M32"/>
    <mergeCell ref="A33:A34"/>
    <mergeCell ref="B33:C34"/>
    <mergeCell ref="D33:D34"/>
    <mergeCell ref="E33:E34"/>
    <mergeCell ref="F33:G34"/>
    <mergeCell ref="H33:J34"/>
    <mergeCell ref="K33:K34"/>
    <mergeCell ref="L33:L34"/>
    <mergeCell ref="M33:M34"/>
    <mergeCell ref="A29:A30"/>
    <mergeCell ref="B29:C30"/>
    <mergeCell ref="D29:D30"/>
    <mergeCell ref="E29:E30"/>
    <mergeCell ref="F29:G30"/>
    <mergeCell ref="H29:J30"/>
    <mergeCell ref="K29:K30"/>
    <mergeCell ref="L29:L30"/>
    <mergeCell ref="M29:M30"/>
    <mergeCell ref="A25:M26"/>
    <mergeCell ref="A27:A28"/>
    <mergeCell ref="B27:C28"/>
    <mergeCell ref="D27:D28"/>
    <mergeCell ref="E27:E28"/>
    <mergeCell ref="F27:G28"/>
    <mergeCell ref="H27:J28"/>
    <mergeCell ref="K27:K28"/>
    <mergeCell ref="L27:L28"/>
    <mergeCell ref="M27:M28"/>
    <mergeCell ref="B16:C16"/>
    <mergeCell ref="F16:G16"/>
    <mergeCell ref="H16:J16"/>
    <mergeCell ref="A23:A24"/>
    <mergeCell ref="B23:C24"/>
    <mergeCell ref="D23:D24"/>
    <mergeCell ref="E23:E24"/>
    <mergeCell ref="F23:G24"/>
    <mergeCell ref="H23:J24"/>
    <mergeCell ref="A17:M18"/>
    <mergeCell ref="A19:M20"/>
    <mergeCell ref="A21:A22"/>
    <mergeCell ref="B21:C22"/>
    <mergeCell ref="D21:D22"/>
    <mergeCell ref="E21:E22"/>
    <mergeCell ref="F21:G22"/>
    <mergeCell ref="H21:J22"/>
    <mergeCell ref="K21:K22"/>
    <mergeCell ref="L21:L22"/>
    <mergeCell ref="M21:M22"/>
    <mergeCell ref="K23:K24"/>
    <mergeCell ref="L23:L24"/>
    <mergeCell ref="M23:M24"/>
    <mergeCell ref="A6:M6"/>
    <mergeCell ref="A55:M55"/>
    <mergeCell ref="H2:I2"/>
    <mergeCell ref="A3:M4"/>
    <mergeCell ref="A7:M8"/>
    <mergeCell ref="A12:A13"/>
    <mergeCell ref="B12:C13"/>
    <mergeCell ref="D12:E13"/>
    <mergeCell ref="F12:J13"/>
    <mergeCell ref="K12:L13"/>
    <mergeCell ref="M12:M13"/>
    <mergeCell ref="A9:B10"/>
    <mergeCell ref="C9:F10"/>
    <mergeCell ref="G9:H10"/>
    <mergeCell ref="I9:M10"/>
    <mergeCell ref="K14:K15"/>
    <mergeCell ref="L14:L15"/>
    <mergeCell ref="M14:M15"/>
    <mergeCell ref="A14:A15"/>
    <mergeCell ref="B14:C15"/>
    <mergeCell ref="D14:D15"/>
    <mergeCell ref="E14:E15"/>
    <mergeCell ref="F14:G15"/>
    <mergeCell ref="H14:J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6"/>
  <sheetViews>
    <sheetView workbookViewId="0">
      <selection activeCell="P21" sqref="P21"/>
    </sheetView>
  </sheetViews>
  <sheetFormatPr defaultRowHeight="15"/>
  <cols>
    <col min="1" max="1" width="5.85546875" customWidth="1"/>
  </cols>
  <sheetData>
    <row r="1" spans="1:15" ht="15.75">
      <c r="N1" s="1" t="s">
        <v>205</v>
      </c>
    </row>
    <row r="2" spans="1:15" ht="15.75">
      <c r="A2" s="5"/>
      <c r="B2" s="5"/>
      <c r="C2" s="5"/>
      <c r="D2" s="5"/>
      <c r="E2" s="5"/>
      <c r="F2" s="5"/>
      <c r="G2" s="5"/>
      <c r="H2" s="5"/>
      <c r="I2" s="262"/>
      <c r="J2" s="262"/>
      <c r="K2" s="5"/>
      <c r="L2" s="5"/>
      <c r="M2" s="5"/>
      <c r="N2" s="5"/>
      <c r="O2" s="5"/>
    </row>
    <row r="3" spans="1:15" ht="16.899999999999999" customHeight="1">
      <c r="A3" s="263" t="s">
        <v>206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</row>
    <row r="4" spans="1:15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</row>
    <row r="5" spans="1:1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</row>
    <row r="6" spans="1:15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</row>
    <row r="7" spans="1:15">
      <c r="A7" s="262"/>
      <c r="B7" s="262" t="s">
        <v>234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</row>
    <row r="8" spans="1:15" ht="15.75" thickBot="1">
      <c r="A8" s="262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262"/>
    </row>
    <row r="9" spans="1:15">
      <c r="A9" s="262"/>
      <c r="B9" s="334" t="s">
        <v>94</v>
      </c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262"/>
    </row>
    <row r="10" spans="1:15">
      <c r="A10" s="262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262"/>
    </row>
    <row r="11" spans="1:15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</row>
    <row r="12" spans="1:15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</row>
    <row r="13" spans="1:15">
      <c r="A13" s="262"/>
      <c r="B13" s="262"/>
      <c r="C13" s="262"/>
      <c r="D13" s="262"/>
      <c r="E13" s="381" t="s">
        <v>207</v>
      </c>
      <c r="F13" s="262"/>
      <c r="G13" s="262"/>
      <c r="H13" s="381" t="s">
        <v>166</v>
      </c>
      <c r="I13" s="381"/>
      <c r="J13" s="381"/>
      <c r="K13" s="381"/>
      <c r="L13" s="381"/>
      <c r="M13" s="381"/>
      <c r="N13" s="381"/>
      <c r="O13" s="381"/>
    </row>
    <row r="14" spans="1:15" ht="15.75" thickBot="1">
      <c r="A14" s="262"/>
      <c r="B14" s="262"/>
      <c r="C14" s="262"/>
      <c r="D14" s="262"/>
      <c r="E14" s="381"/>
      <c r="F14" s="355"/>
      <c r="G14" s="355"/>
      <c r="H14" s="381"/>
      <c r="I14" s="381"/>
      <c r="J14" s="381"/>
      <c r="K14" s="381"/>
      <c r="L14" s="381"/>
      <c r="M14" s="381"/>
      <c r="N14" s="381"/>
      <c r="O14" s="381"/>
    </row>
    <row r="15" spans="1:15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</row>
    <row r="16" spans="1:15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</row>
    <row r="17" spans="1:15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</row>
    <row r="18" spans="1:15" ht="15.75" thickBot="1">
      <c r="A18" s="355"/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</row>
    <row r="19" spans="1:15" ht="16.149999999999999" customHeight="1">
      <c r="A19" s="336" t="s">
        <v>95</v>
      </c>
      <c r="B19" s="336" t="s">
        <v>208</v>
      </c>
      <c r="C19" s="338" t="s">
        <v>209</v>
      </c>
      <c r="D19" s="334"/>
      <c r="E19" s="334"/>
      <c r="F19" s="334"/>
      <c r="G19" s="339"/>
      <c r="H19" s="338" t="s">
        <v>210</v>
      </c>
      <c r="I19" s="334"/>
      <c r="J19" s="334"/>
      <c r="K19" s="334"/>
      <c r="L19" s="334"/>
      <c r="M19" s="334"/>
      <c r="N19" s="334"/>
      <c r="O19" s="339"/>
    </row>
    <row r="20" spans="1:15" ht="15.75" thickBot="1">
      <c r="A20" s="337"/>
      <c r="B20" s="337"/>
      <c r="C20" s="342"/>
      <c r="D20" s="329"/>
      <c r="E20" s="329"/>
      <c r="F20" s="329"/>
      <c r="G20" s="343"/>
      <c r="H20" s="342"/>
      <c r="I20" s="329"/>
      <c r="J20" s="329"/>
      <c r="K20" s="329"/>
      <c r="L20" s="329"/>
      <c r="M20" s="329"/>
      <c r="N20" s="329"/>
      <c r="O20" s="343"/>
    </row>
    <row r="21" spans="1:15" ht="78" customHeight="1">
      <c r="A21" s="337" t="s">
        <v>100</v>
      </c>
      <c r="B21" s="337" t="s">
        <v>211</v>
      </c>
      <c r="C21" s="338" t="s">
        <v>212</v>
      </c>
      <c r="D21" s="395"/>
      <c r="E21" s="338" t="s">
        <v>212</v>
      </c>
      <c r="F21" s="334"/>
      <c r="G21" s="339"/>
      <c r="H21" s="338" t="s">
        <v>217</v>
      </c>
      <c r="I21" s="334"/>
      <c r="J21" s="334"/>
      <c r="K21" s="339"/>
      <c r="L21" s="338" t="s">
        <v>218</v>
      </c>
      <c r="M21" s="339"/>
      <c r="N21" s="338" t="s">
        <v>223</v>
      </c>
      <c r="O21" s="339"/>
    </row>
    <row r="22" spans="1:15" ht="76.5" customHeight="1">
      <c r="A22" s="337"/>
      <c r="B22" s="337"/>
      <c r="C22" s="340" t="s">
        <v>213</v>
      </c>
      <c r="D22" s="396"/>
      <c r="E22" s="340" t="s">
        <v>213</v>
      </c>
      <c r="F22" s="386"/>
      <c r="G22" s="341"/>
      <c r="H22" s="340"/>
      <c r="I22" s="386"/>
      <c r="J22" s="386"/>
      <c r="K22" s="341"/>
      <c r="L22" s="340" t="s">
        <v>219</v>
      </c>
      <c r="M22" s="341"/>
      <c r="N22" s="340" t="s">
        <v>224</v>
      </c>
      <c r="O22" s="341"/>
    </row>
    <row r="23" spans="1:15" ht="78" customHeight="1">
      <c r="A23" s="337"/>
      <c r="B23" s="337"/>
      <c r="C23" s="340" t="s">
        <v>214</v>
      </c>
      <c r="D23" s="396"/>
      <c r="E23" s="340" t="s">
        <v>215</v>
      </c>
      <c r="F23" s="386"/>
      <c r="G23" s="341"/>
      <c r="H23" s="340"/>
      <c r="I23" s="386"/>
      <c r="J23" s="386"/>
      <c r="K23" s="341"/>
      <c r="L23" s="340" t="s">
        <v>220</v>
      </c>
      <c r="M23" s="341"/>
      <c r="N23" s="340" t="s">
        <v>225</v>
      </c>
      <c r="O23" s="341"/>
    </row>
    <row r="24" spans="1:15" ht="15.6" customHeight="1">
      <c r="A24" s="337"/>
      <c r="B24" s="337"/>
      <c r="C24" s="345"/>
      <c r="D24" s="396"/>
      <c r="E24" s="340" t="s">
        <v>216</v>
      </c>
      <c r="F24" s="386"/>
      <c r="G24" s="341"/>
      <c r="H24" s="340"/>
      <c r="I24" s="386"/>
      <c r="J24" s="386"/>
      <c r="K24" s="341"/>
      <c r="L24" s="340" t="s">
        <v>221</v>
      </c>
      <c r="M24" s="341"/>
      <c r="N24" s="345"/>
      <c r="O24" s="346"/>
    </row>
    <row r="25" spans="1:15" ht="31.15" customHeight="1">
      <c r="A25" s="337"/>
      <c r="B25" s="337"/>
      <c r="C25" s="397"/>
      <c r="D25" s="396"/>
      <c r="E25" s="345"/>
      <c r="F25" s="262"/>
      <c r="G25" s="346"/>
      <c r="H25" s="340"/>
      <c r="I25" s="386"/>
      <c r="J25" s="386"/>
      <c r="K25" s="341"/>
      <c r="L25" s="340" t="s">
        <v>222</v>
      </c>
      <c r="M25" s="341"/>
      <c r="N25" s="397"/>
      <c r="O25" s="399"/>
    </row>
    <row r="26" spans="1:15" ht="16.5" thickBot="1">
      <c r="A26" s="337"/>
      <c r="B26" s="337"/>
      <c r="C26" s="392"/>
      <c r="D26" s="398"/>
      <c r="E26" s="392"/>
      <c r="F26" s="393"/>
      <c r="G26" s="394"/>
      <c r="H26" s="342"/>
      <c r="I26" s="329"/>
      <c r="J26" s="329"/>
      <c r="K26" s="343"/>
      <c r="L26" s="376"/>
      <c r="M26" s="356"/>
      <c r="N26" s="392"/>
      <c r="O26" s="394"/>
    </row>
    <row r="27" spans="1:15">
      <c r="A27" s="344"/>
      <c r="B27" s="344"/>
      <c r="C27" s="336" t="s">
        <v>172</v>
      </c>
      <c r="D27" s="336" t="s">
        <v>173</v>
      </c>
      <c r="E27" s="336" t="s">
        <v>172</v>
      </c>
      <c r="F27" s="338" t="s">
        <v>173</v>
      </c>
      <c r="G27" s="339"/>
      <c r="H27" s="338" t="s">
        <v>172</v>
      </c>
      <c r="I27" s="339"/>
      <c r="J27" s="338" t="s">
        <v>173</v>
      </c>
      <c r="K27" s="339"/>
      <c r="L27" s="336" t="s">
        <v>172</v>
      </c>
      <c r="M27" s="336" t="s">
        <v>173</v>
      </c>
      <c r="N27" s="336" t="s">
        <v>172</v>
      </c>
      <c r="O27" s="336" t="s">
        <v>173</v>
      </c>
    </row>
    <row r="28" spans="1:15" ht="15.75" thickBot="1">
      <c r="A28" s="351"/>
      <c r="B28" s="351"/>
      <c r="C28" s="377"/>
      <c r="D28" s="377"/>
      <c r="E28" s="377"/>
      <c r="F28" s="342"/>
      <c r="G28" s="343"/>
      <c r="H28" s="342"/>
      <c r="I28" s="343"/>
      <c r="J28" s="342"/>
      <c r="K28" s="343"/>
      <c r="L28" s="377"/>
      <c r="M28" s="377"/>
      <c r="N28" s="377"/>
      <c r="O28" s="377"/>
    </row>
    <row r="29" spans="1:15">
      <c r="A29" s="336">
        <v>1</v>
      </c>
      <c r="B29" s="336">
        <v>2</v>
      </c>
      <c r="C29" s="336">
        <v>3</v>
      </c>
      <c r="D29" s="336">
        <v>4</v>
      </c>
      <c r="E29" s="336">
        <v>5</v>
      </c>
      <c r="F29" s="338">
        <v>6</v>
      </c>
      <c r="G29" s="339"/>
      <c r="H29" s="338">
        <v>7</v>
      </c>
      <c r="I29" s="339"/>
      <c r="J29" s="338">
        <v>8</v>
      </c>
      <c r="K29" s="339"/>
      <c r="L29" s="336">
        <v>9</v>
      </c>
      <c r="M29" s="336">
        <v>10</v>
      </c>
      <c r="N29" s="336">
        <v>11</v>
      </c>
      <c r="O29" s="336">
        <v>12</v>
      </c>
    </row>
    <row r="30" spans="1:15" ht="15.75" thickBot="1">
      <c r="A30" s="377"/>
      <c r="B30" s="377"/>
      <c r="C30" s="377"/>
      <c r="D30" s="377"/>
      <c r="E30" s="377"/>
      <c r="F30" s="342"/>
      <c r="G30" s="343"/>
      <c r="H30" s="342"/>
      <c r="I30" s="343"/>
      <c r="J30" s="342"/>
      <c r="K30" s="343"/>
      <c r="L30" s="377"/>
      <c r="M30" s="377"/>
      <c r="N30" s="377"/>
      <c r="O30" s="377"/>
    </row>
    <row r="31" spans="1:15">
      <c r="A31" s="350"/>
      <c r="B31" s="350"/>
      <c r="C31" s="350"/>
      <c r="D31" s="350"/>
      <c r="E31" s="350"/>
      <c r="F31" s="375"/>
      <c r="G31" s="354"/>
      <c r="H31" s="375"/>
      <c r="I31" s="354"/>
      <c r="J31" s="375"/>
      <c r="K31" s="354"/>
      <c r="L31" s="350"/>
      <c r="M31" s="350"/>
      <c r="N31" s="350"/>
      <c r="O31" s="350"/>
    </row>
    <row r="32" spans="1:15" ht="15.75" thickBot="1">
      <c r="A32" s="351"/>
      <c r="B32" s="351"/>
      <c r="C32" s="351"/>
      <c r="D32" s="351"/>
      <c r="E32" s="351"/>
      <c r="F32" s="376"/>
      <c r="G32" s="356"/>
      <c r="H32" s="376"/>
      <c r="I32" s="356"/>
      <c r="J32" s="376"/>
      <c r="K32" s="356"/>
      <c r="L32" s="351"/>
      <c r="M32" s="351"/>
      <c r="N32" s="351"/>
      <c r="O32" s="351"/>
    </row>
    <row r="33" spans="1:15">
      <c r="A33" s="350"/>
      <c r="B33" s="350"/>
      <c r="C33" s="350"/>
      <c r="D33" s="350"/>
      <c r="E33" s="350"/>
      <c r="F33" s="375"/>
      <c r="G33" s="354"/>
      <c r="H33" s="375"/>
      <c r="I33" s="354"/>
      <c r="J33" s="375"/>
      <c r="K33" s="354"/>
      <c r="L33" s="350"/>
      <c r="M33" s="350"/>
      <c r="N33" s="350"/>
      <c r="O33" s="350"/>
    </row>
    <row r="34" spans="1:15" ht="15.75" thickBot="1">
      <c r="A34" s="351"/>
      <c r="B34" s="351"/>
      <c r="C34" s="351"/>
      <c r="D34" s="351"/>
      <c r="E34" s="351"/>
      <c r="F34" s="376"/>
      <c r="G34" s="356"/>
      <c r="H34" s="376"/>
      <c r="I34" s="356"/>
      <c r="J34" s="376"/>
      <c r="K34" s="356"/>
      <c r="L34" s="351"/>
      <c r="M34" s="351"/>
      <c r="N34" s="351"/>
      <c r="O34" s="351"/>
    </row>
    <row r="35" spans="1:15">
      <c r="A35" s="350"/>
      <c r="B35" s="350"/>
      <c r="C35" s="350"/>
      <c r="D35" s="350"/>
      <c r="E35" s="350"/>
      <c r="F35" s="375"/>
      <c r="G35" s="354"/>
      <c r="H35" s="375"/>
      <c r="I35" s="354"/>
      <c r="J35" s="375"/>
      <c r="K35" s="354"/>
      <c r="L35" s="350"/>
      <c r="M35" s="350"/>
      <c r="N35" s="350"/>
      <c r="O35" s="350"/>
    </row>
    <row r="36" spans="1:15" ht="15.75" thickBot="1">
      <c r="A36" s="351"/>
      <c r="B36" s="351"/>
      <c r="C36" s="351"/>
      <c r="D36" s="351"/>
      <c r="E36" s="351"/>
      <c r="F36" s="376"/>
      <c r="G36" s="356"/>
      <c r="H36" s="376"/>
      <c r="I36" s="356"/>
      <c r="J36" s="376"/>
      <c r="K36" s="356"/>
      <c r="L36" s="351"/>
      <c r="M36" s="351"/>
      <c r="N36" s="351"/>
      <c r="O36" s="351"/>
    </row>
    <row r="37" spans="1:15">
      <c r="A37" s="350"/>
      <c r="B37" s="350"/>
      <c r="C37" s="350"/>
      <c r="D37" s="350"/>
      <c r="E37" s="350"/>
      <c r="F37" s="375"/>
      <c r="G37" s="354"/>
      <c r="H37" s="375"/>
      <c r="I37" s="354"/>
      <c r="J37" s="375"/>
      <c r="K37" s="354"/>
      <c r="L37" s="350"/>
      <c r="M37" s="350"/>
      <c r="N37" s="350"/>
      <c r="O37" s="350"/>
    </row>
    <row r="38" spans="1:15" ht="15.75" thickBot="1">
      <c r="A38" s="351"/>
      <c r="B38" s="351"/>
      <c r="C38" s="351"/>
      <c r="D38" s="351"/>
      <c r="E38" s="351"/>
      <c r="F38" s="376"/>
      <c r="G38" s="356"/>
      <c r="H38" s="376"/>
      <c r="I38" s="356"/>
      <c r="J38" s="376"/>
      <c r="K38" s="356"/>
      <c r="L38" s="351"/>
      <c r="M38" s="351"/>
      <c r="N38" s="351"/>
      <c r="O38" s="351"/>
    </row>
    <row r="39" spans="1:15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</row>
    <row r="40" spans="1:15">
      <c r="A40" s="262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</row>
    <row r="41" spans="1:15">
      <c r="A41" s="381" t="s">
        <v>203</v>
      </c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</row>
    <row r="42" spans="1:15">
      <c r="A42" s="381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</row>
    <row r="43" spans="1:15">
      <c r="A43" s="262" t="s">
        <v>120</v>
      </c>
      <c r="B43" s="262"/>
      <c r="C43" s="262"/>
      <c r="D43" s="262"/>
      <c r="E43" s="262"/>
      <c r="F43" s="262"/>
      <c r="G43" s="262" t="s">
        <v>121</v>
      </c>
      <c r="H43" s="262"/>
      <c r="I43" s="262"/>
      <c r="J43" s="262"/>
      <c r="K43" s="262"/>
      <c r="L43" s="262"/>
      <c r="M43" s="262"/>
      <c r="N43" s="262"/>
      <c r="O43" s="262"/>
    </row>
    <row r="44" spans="1:15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</row>
    <row r="45" spans="1:15">
      <c r="A45" s="262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</row>
    <row r="46" spans="1:15">
      <c r="A46" s="262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</row>
    <row r="47" spans="1:15">
      <c r="A47" s="262" t="s">
        <v>226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</row>
    <row r="48" spans="1:15">
      <c r="A48" s="262"/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</row>
    <row r="49" spans="1:15">
      <c r="A49" s="262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</row>
    <row r="50" spans="1:15">
      <c r="A50" s="262"/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</row>
    <row r="51" spans="1:15">
      <c r="A51" s="386" t="s">
        <v>227</v>
      </c>
      <c r="B51" s="386"/>
      <c r="C51" s="386"/>
      <c r="D51" s="262"/>
      <c r="E51" s="262"/>
      <c r="F51" s="262"/>
      <c r="G51" s="262" t="s">
        <v>121</v>
      </c>
      <c r="H51" s="262"/>
      <c r="I51" s="386" t="s">
        <v>228</v>
      </c>
      <c r="J51" s="386"/>
      <c r="K51" s="386"/>
      <c r="L51" s="386"/>
      <c r="M51" s="386"/>
      <c r="N51" s="386"/>
      <c r="O51" s="386"/>
    </row>
    <row r="52" spans="1:15">
      <c r="A52" s="386"/>
      <c r="B52" s="386"/>
      <c r="C52" s="386"/>
      <c r="D52" s="262"/>
      <c r="E52" s="262"/>
      <c r="F52" s="262"/>
      <c r="G52" s="262"/>
      <c r="H52" s="262"/>
      <c r="I52" s="386"/>
      <c r="J52" s="386"/>
      <c r="K52" s="386"/>
      <c r="L52" s="386"/>
      <c r="M52" s="386"/>
      <c r="N52" s="386"/>
      <c r="O52" s="386"/>
    </row>
    <row r="53" spans="1:15">
      <c r="A53" s="262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</row>
    <row r="54" spans="1:15">
      <c r="A54" s="262"/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</row>
    <row r="55" spans="1:15">
      <c r="A55" s="262"/>
      <c r="B55" s="262"/>
      <c r="C55" s="262"/>
      <c r="D55" s="262"/>
      <c r="E55" s="262"/>
      <c r="F55" s="262"/>
      <c r="G55" s="262"/>
      <c r="H55" s="262"/>
      <c r="I55" s="386" t="s">
        <v>229</v>
      </c>
      <c r="J55" s="386"/>
      <c r="K55" s="386"/>
      <c r="L55" s="386"/>
      <c r="M55" s="386"/>
      <c r="N55" s="386"/>
      <c r="O55" s="386"/>
    </row>
    <row r="56" spans="1:15">
      <c r="A56" s="262"/>
      <c r="B56" s="262"/>
      <c r="C56" s="262"/>
      <c r="D56" s="262"/>
      <c r="E56" s="262"/>
      <c r="F56" s="262"/>
      <c r="G56" s="262"/>
      <c r="H56" s="262"/>
      <c r="I56" s="386"/>
      <c r="J56" s="386"/>
      <c r="K56" s="386"/>
      <c r="L56" s="386"/>
      <c r="M56" s="386"/>
      <c r="N56" s="386"/>
      <c r="O56" s="386"/>
    </row>
  </sheetData>
  <mergeCells count="141">
    <mergeCell ref="A53:C54"/>
    <mergeCell ref="D53:F54"/>
    <mergeCell ref="G53:H54"/>
    <mergeCell ref="I53:O54"/>
    <mergeCell ref="A55:C56"/>
    <mergeCell ref="D55:F56"/>
    <mergeCell ref="G55:H56"/>
    <mergeCell ref="I55:O56"/>
    <mergeCell ref="A47:F48"/>
    <mergeCell ref="G47:O48"/>
    <mergeCell ref="A49:F50"/>
    <mergeCell ref="G49:O50"/>
    <mergeCell ref="A51:C52"/>
    <mergeCell ref="D51:F52"/>
    <mergeCell ref="G51:H52"/>
    <mergeCell ref="I51:O52"/>
    <mergeCell ref="A39:O40"/>
    <mergeCell ref="A41:O42"/>
    <mergeCell ref="A43:F44"/>
    <mergeCell ref="G43:O44"/>
    <mergeCell ref="A45:F46"/>
    <mergeCell ref="G45:O46"/>
    <mergeCell ref="H37:I38"/>
    <mergeCell ref="J37:K38"/>
    <mergeCell ref="L37:L38"/>
    <mergeCell ref="M37:M38"/>
    <mergeCell ref="N37:N38"/>
    <mergeCell ref="O37:O38"/>
    <mergeCell ref="A37:A38"/>
    <mergeCell ref="B37:B38"/>
    <mergeCell ref="C37:C38"/>
    <mergeCell ref="D37:D38"/>
    <mergeCell ref="E37:E38"/>
    <mergeCell ref="F37:G38"/>
    <mergeCell ref="H35:I36"/>
    <mergeCell ref="J35:K36"/>
    <mergeCell ref="L35:L36"/>
    <mergeCell ref="M35:M36"/>
    <mergeCell ref="N35:N36"/>
    <mergeCell ref="O35:O36"/>
    <mergeCell ref="A35:A36"/>
    <mergeCell ref="B35:B36"/>
    <mergeCell ref="C35:C36"/>
    <mergeCell ref="D35:D36"/>
    <mergeCell ref="E35:E36"/>
    <mergeCell ref="F35:G36"/>
    <mergeCell ref="H33:I34"/>
    <mergeCell ref="J33:K34"/>
    <mergeCell ref="L33:L34"/>
    <mergeCell ref="M33:M34"/>
    <mergeCell ref="N33:N34"/>
    <mergeCell ref="O33:O34"/>
    <mergeCell ref="A33:A34"/>
    <mergeCell ref="B33:B34"/>
    <mergeCell ref="C33:C34"/>
    <mergeCell ref="D33:D34"/>
    <mergeCell ref="E33:E34"/>
    <mergeCell ref="F33:G34"/>
    <mergeCell ref="H31:I32"/>
    <mergeCell ref="J31:K32"/>
    <mergeCell ref="L31:L32"/>
    <mergeCell ref="M31:M32"/>
    <mergeCell ref="N31:N32"/>
    <mergeCell ref="O31:O32"/>
    <mergeCell ref="A31:A32"/>
    <mergeCell ref="B31:B32"/>
    <mergeCell ref="C31:C32"/>
    <mergeCell ref="D31:D32"/>
    <mergeCell ref="E31:E32"/>
    <mergeCell ref="F31:G32"/>
    <mergeCell ref="H29:I30"/>
    <mergeCell ref="J29:K30"/>
    <mergeCell ref="L29:L30"/>
    <mergeCell ref="M29:M30"/>
    <mergeCell ref="N29:N30"/>
    <mergeCell ref="O29:O30"/>
    <mergeCell ref="A29:A30"/>
    <mergeCell ref="B29:B30"/>
    <mergeCell ref="C29:C30"/>
    <mergeCell ref="D29:D30"/>
    <mergeCell ref="E29:E30"/>
    <mergeCell ref="F29:G30"/>
    <mergeCell ref="H27:I28"/>
    <mergeCell ref="J27:K28"/>
    <mergeCell ref="L27:L28"/>
    <mergeCell ref="M27:M28"/>
    <mergeCell ref="N27:N28"/>
    <mergeCell ref="O27:O28"/>
    <mergeCell ref="A27:A28"/>
    <mergeCell ref="B27:B28"/>
    <mergeCell ref="C27:C28"/>
    <mergeCell ref="D27:D28"/>
    <mergeCell ref="E27:E28"/>
    <mergeCell ref="F27:G28"/>
    <mergeCell ref="N21:O21"/>
    <mergeCell ref="N22:O22"/>
    <mergeCell ref="N23:O23"/>
    <mergeCell ref="N24:O24"/>
    <mergeCell ref="N25:O25"/>
    <mergeCell ref="N26:O26"/>
    <mergeCell ref="H21:K26"/>
    <mergeCell ref="L21:M21"/>
    <mergeCell ref="L22:M22"/>
    <mergeCell ref="L23:M23"/>
    <mergeCell ref="L24:M24"/>
    <mergeCell ref="L25:M25"/>
    <mergeCell ref="L26:M26"/>
    <mergeCell ref="E21:G21"/>
    <mergeCell ref="E22:G22"/>
    <mergeCell ref="E23:G23"/>
    <mergeCell ref="E24:G24"/>
    <mergeCell ref="E25:G25"/>
    <mergeCell ref="E26:G26"/>
    <mergeCell ref="A21:A26"/>
    <mergeCell ref="B21:B26"/>
    <mergeCell ref="C21:D21"/>
    <mergeCell ref="C22:D22"/>
    <mergeCell ref="C23:D23"/>
    <mergeCell ref="C24:D24"/>
    <mergeCell ref="C25:D25"/>
    <mergeCell ref="C26:D26"/>
    <mergeCell ref="I2:J2"/>
    <mergeCell ref="A3:O4"/>
    <mergeCell ref="A5:O6"/>
    <mergeCell ref="A7:A8"/>
    <mergeCell ref="B7:N8"/>
    <mergeCell ref="O7:O8"/>
    <mergeCell ref="A15:O16"/>
    <mergeCell ref="A17:O18"/>
    <mergeCell ref="A19:A20"/>
    <mergeCell ref="B19:B20"/>
    <mergeCell ref="C19:G20"/>
    <mergeCell ref="H19:O20"/>
    <mergeCell ref="A9:A10"/>
    <mergeCell ref="B9:N10"/>
    <mergeCell ref="O9:O10"/>
    <mergeCell ref="A11:O12"/>
    <mergeCell ref="A13:D14"/>
    <mergeCell ref="E13:E14"/>
    <mergeCell ref="F13:G14"/>
    <mergeCell ref="H13:O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J1" sqref="J1"/>
    </sheetView>
  </sheetViews>
  <sheetFormatPr defaultRowHeight="15"/>
  <cols>
    <col min="1" max="1" width="7.28515625" customWidth="1"/>
    <col min="2" max="2" width="27" customWidth="1"/>
    <col min="3" max="4" width="12.5703125" customWidth="1"/>
    <col min="5" max="5" width="14" customWidth="1"/>
    <col min="6" max="6" width="12.140625" customWidth="1"/>
    <col min="7" max="7" width="10.85546875" customWidth="1"/>
    <col min="10" max="10" width="6.28515625" customWidth="1"/>
    <col min="11" max="11" width="28.5703125" customWidth="1"/>
    <col min="12" max="12" width="10.42578125" customWidth="1"/>
    <col min="13" max="13" width="12.28515625" customWidth="1"/>
    <col min="14" max="14" width="10.28515625" customWidth="1"/>
    <col min="15" max="15" width="10.140625" customWidth="1"/>
  </cols>
  <sheetData>
    <row r="1" spans="1:15" ht="16.5" thickBot="1">
      <c r="A1" s="78"/>
      <c r="J1" s="95"/>
    </row>
    <row r="2" spans="1:15" ht="65.25" customHeight="1" thickBot="1">
      <c r="A2" s="73" t="s">
        <v>259</v>
      </c>
      <c r="B2" s="74" t="s">
        <v>260</v>
      </c>
      <c r="C2" s="75" t="s">
        <v>261</v>
      </c>
      <c r="D2" s="75" t="s">
        <v>262</v>
      </c>
      <c r="E2" s="75" t="s">
        <v>279</v>
      </c>
      <c r="F2" s="75" t="s">
        <v>318</v>
      </c>
      <c r="G2" s="75" t="s">
        <v>319</v>
      </c>
      <c r="J2" s="73" t="s">
        <v>259</v>
      </c>
      <c r="K2" s="74" t="s">
        <v>260</v>
      </c>
      <c r="L2" s="75" t="s">
        <v>287</v>
      </c>
      <c r="M2" s="75" t="s">
        <v>288</v>
      </c>
      <c r="N2" s="75" t="s">
        <v>289</v>
      </c>
      <c r="O2" s="75" t="s">
        <v>290</v>
      </c>
    </row>
    <row r="3" spans="1:15" ht="26.25" customHeight="1" thickBot="1">
      <c r="A3" s="76">
        <v>1</v>
      </c>
      <c r="B3" s="77" t="s">
        <v>263</v>
      </c>
      <c r="C3" s="82">
        <f>D3/1.18</f>
        <v>5252.4327213418264</v>
      </c>
      <c r="D3" s="82">
        <f>E3/61.52*1000</f>
        <v>6197.8706111833544</v>
      </c>
      <c r="E3" s="115">
        <f>381293/1000</f>
        <v>381.29300000000001</v>
      </c>
      <c r="F3" s="82">
        <f>G3+200</f>
        <v>350</v>
      </c>
      <c r="G3" s="115">
        <f>150000/1000</f>
        <v>150</v>
      </c>
      <c r="J3" s="76">
        <v>1</v>
      </c>
      <c r="K3" s="96" t="s">
        <v>263</v>
      </c>
      <c r="L3" s="98">
        <v>323130</v>
      </c>
      <c r="M3" s="98">
        <v>381293</v>
      </c>
      <c r="N3" s="98">
        <v>150000</v>
      </c>
      <c r="O3" s="98">
        <v>150000</v>
      </c>
    </row>
    <row r="4" spans="1:15" ht="22.5" customHeight="1" thickBot="1">
      <c r="A4" s="76">
        <v>2</v>
      </c>
      <c r="B4" s="77" t="s">
        <v>264</v>
      </c>
      <c r="C4" s="82">
        <f t="shared" ref="C4:C19" si="0">D4/1.18</f>
        <v>5589.6525313526272</v>
      </c>
      <c r="D4" s="82">
        <f t="shared" ref="D4:D19" si="1">E4/61.52*1000</f>
        <v>6595.7899869960993</v>
      </c>
      <c r="E4" s="115">
        <f>405773/1000</f>
        <v>405.77300000000002</v>
      </c>
      <c r="F4" s="82">
        <f>G4+200</f>
        <v>350</v>
      </c>
      <c r="G4" s="115">
        <f>150000/1000</f>
        <v>150</v>
      </c>
      <c r="J4" s="76">
        <v>2</v>
      </c>
      <c r="K4" s="96" t="s">
        <v>264</v>
      </c>
      <c r="L4" s="98">
        <v>343876</v>
      </c>
      <c r="M4" s="98">
        <v>405773</v>
      </c>
      <c r="N4" s="98">
        <v>150000</v>
      </c>
      <c r="O4" s="98">
        <v>200000</v>
      </c>
    </row>
    <row r="5" spans="1:15" ht="28.5" customHeight="1" thickBot="1">
      <c r="A5" s="76">
        <v>3</v>
      </c>
      <c r="B5" s="77" t="s">
        <v>265</v>
      </c>
      <c r="C5" s="82">
        <f t="shared" si="0"/>
        <v>6693.7168014811223</v>
      </c>
      <c r="D5" s="82">
        <f t="shared" si="1"/>
        <v>7898.5858257477239</v>
      </c>
      <c r="E5" s="115">
        <f>485921/1000</f>
        <v>485.92099999999999</v>
      </c>
      <c r="F5" s="82">
        <f t="shared" ref="F5:F13" si="2">G5+200</f>
        <v>350</v>
      </c>
      <c r="G5" s="115">
        <f t="shared" ref="G5:G19" si="3">150000/1000</f>
        <v>150</v>
      </c>
      <c r="J5" s="76">
        <v>3</v>
      </c>
      <c r="K5" s="96" t="s">
        <v>265</v>
      </c>
      <c r="L5" s="98">
        <v>411797</v>
      </c>
      <c r="M5" s="98">
        <v>485921</v>
      </c>
      <c r="N5" s="98">
        <v>150000</v>
      </c>
      <c r="O5" s="98">
        <v>200000</v>
      </c>
    </row>
    <row r="6" spans="1:15" ht="23.25" customHeight="1" thickBot="1">
      <c r="A6" s="76">
        <v>4</v>
      </c>
      <c r="B6" s="77" t="s">
        <v>266</v>
      </c>
      <c r="C6" s="82">
        <f t="shared" si="0"/>
        <v>5973.0747614114744</v>
      </c>
      <c r="D6" s="82">
        <f t="shared" si="1"/>
        <v>7048.2282184655396</v>
      </c>
      <c r="E6" s="115">
        <f>433607/1000</f>
        <v>433.60700000000003</v>
      </c>
      <c r="F6" s="82">
        <f t="shared" si="2"/>
        <v>350</v>
      </c>
      <c r="G6" s="115">
        <f t="shared" si="3"/>
        <v>150</v>
      </c>
      <c r="J6" s="76">
        <v>4</v>
      </c>
      <c r="K6" s="96" t="s">
        <v>266</v>
      </c>
      <c r="L6" s="98">
        <v>367464</v>
      </c>
      <c r="M6" s="98">
        <v>433607</v>
      </c>
      <c r="N6" s="98">
        <v>150000</v>
      </c>
      <c r="O6" s="98">
        <v>200000</v>
      </c>
    </row>
    <row r="7" spans="1:15" ht="30.75" customHeight="1" thickBot="1">
      <c r="A7" s="76">
        <v>5</v>
      </c>
      <c r="B7" s="77" t="s">
        <v>267</v>
      </c>
      <c r="C7" s="82">
        <f t="shared" si="0"/>
        <v>5973.0747614114744</v>
      </c>
      <c r="D7" s="82">
        <f t="shared" si="1"/>
        <v>7048.2282184655396</v>
      </c>
      <c r="E7" s="115">
        <f>433607/1000</f>
        <v>433.60700000000003</v>
      </c>
      <c r="F7" s="82">
        <f t="shared" si="2"/>
        <v>350</v>
      </c>
      <c r="G7" s="115">
        <f t="shared" si="3"/>
        <v>150</v>
      </c>
      <c r="J7" s="76">
        <v>5</v>
      </c>
      <c r="K7" s="96" t="s">
        <v>267</v>
      </c>
      <c r="L7" s="98">
        <v>367464</v>
      </c>
      <c r="M7" s="98">
        <v>433607</v>
      </c>
      <c r="N7" s="98">
        <v>150000</v>
      </c>
      <c r="O7" s="98">
        <v>200000</v>
      </c>
    </row>
    <row r="8" spans="1:15" ht="27" customHeight="1" thickBot="1">
      <c r="A8" s="76">
        <v>6</v>
      </c>
      <c r="B8" s="77" t="s">
        <v>268</v>
      </c>
      <c r="C8" s="82">
        <f t="shared" si="0"/>
        <v>5973.0747614114744</v>
      </c>
      <c r="D8" s="82">
        <f t="shared" si="1"/>
        <v>7048.2282184655396</v>
      </c>
      <c r="E8" s="115">
        <f>433607/1000</f>
        <v>433.60700000000003</v>
      </c>
      <c r="F8" s="82">
        <f t="shared" si="2"/>
        <v>350</v>
      </c>
      <c r="G8" s="115">
        <f t="shared" si="3"/>
        <v>150</v>
      </c>
      <c r="J8" s="76">
        <v>6</v>
      </c>
      <c r="K8" s="96" t="s">
        <v>268</v>
      </c>
      <c r="L8" s="98">
        <v>367464</v>
      </c>
      <c r="M8" s="98">
        <v>433607</v>
      </c>
      <c r="N8" s="98">
        <v>150000</v>
      </c>
      <c r="O8" s="98">
        <v>200000</v>
      </c>
    </row>
    <row r="9" spans="1:15" ht="29.25" customHeight="1" thickBot="1">
      <c r="A9" s="76">
        <v>7</v>
      </c>
      <c r="B9" s="77" t="s">
        <v>269</v>
      </c>
      <c r="C9" s="82">
        <f t="shared" si="0"/>
        <v>5973.0747614114744</v>
      </c>
      <c r="D9" s="82">
        <f t="shared" si="1"/>
        <v>7048.2282184655396</v>
      </c>
      <c r="E9" s="115">
        <f>433607/1000</f>
        <v>433.60700000000003</v>
      </c>
      <c r="F9" s="82">
        <f t="shared" si="2"/>
        <v>350</v>
      </c>
      <c r="G9" s="115">
        <f t="shared" si="3"/>
        <v>150</v>
      </c>
      <c r="J9" s="76">
        <v>7</v>
      </c>
      <c r="K9" s="96" t="s">
        <v>269</v>
      </c>
      <c r="L9" s="98">
        <v>367464</v>
      </c>
      <c r="M9" s="98">
        <v>433607</v>
      </c>
      <c r="N9" s="98">
        <v>150000</v>
      </c>
      <c r="O9" s="98">
        <v>200000</v>
      </c>
    </row>
    <row r="10" spans="1:15" ht="21.75" customHeight="1" thickBot="1">
      <c r="A10" s="76">
        <v>8</v>
      </c>
      <c r="B10" s="77" t="s">
        <v>270</v>
      </c>
      <c r="C10" s="82">
        <f t="shared" si="0"/>
        <v>5973.0747614114744</v>
      </c>
      <c r="D10" s="82">
        <f t="shared" si="1"/>
        <v>7048.2282184655396</v>
      </c>
      <c r="E10" s="115">
        <f>433607/1000</f>
        <v>433.60700000000003</v>
      </c>
      <c r="F10" s="82">
        <f t="shared" si="2"/>
        <v>350</v>
      </c>
      <c r="G10" s="115">
        <f t="shared" si="3"/>
        <v>150</v>
      </c>
      <c r="J10" s="76">
        <v>8</v>
      </c>
      <c r="K10" s="96" t="s">
        <v>270</v>
      </c>
      <c r="L10" s="98">
        <v>367464</v>
      </c>
      <c r="M10" s="98">
        <v>433607</v>
      </c>
      <c r="N10" s="98">
        <v>150000</v>
      </c>
      <c r="O10" s="98">
        <v>200000</v>
      </c>
    </row>
    <row r="11" spans="1:15" ht="29.25" customHeight="1" thickBot="1">
      <c r="A11" s="76">
        <v>9</v>
      </c>
      <c r="B11" s="77" t="s">
        <v>271</v>
      </c>
      <c r="C11" s="82">
        <f t="shared" si="0"/>
        <v>6693.7168014811223</v>
      </c>
      <c r="D11" s="82">
        <f t="shared" si="1"/>
        <v>7898.5858257477239</v>
      </c>
      <c r="E11" s="115">
        <f>485921/1000</f>
        <v>485.92099999999999</v>
      </c>
      <c r="F11" s="82">
        <f t="shared" si="2"/>
        <v>350</v>
      </c>
      <c r="G11" s="115">
        <f t="shared" si="3"/>
        <v>150</v>
      </c>
      <c r="J11" s="76">
        <v>9</v>
      </c>
      <c r="K11" s="96" t="s">
        <v>271</v>
      </c>
      <c r="L11" s="98">
        <v>411797</v>
      </c>
      <c r="M11" s="98">
        <v>485921</v>
      </c>
      <c r="N11" s="98">
        <v>150000</v>
      </c>
      <c r="O11" s="98">
        <v>200000</v>
      </c>
    </row>
    <row r="12" spans="1:15" ht="27.75" customHeight="1" thickBot="1">
      <c r="A12" s="76">
        <v>10</v>
      </c>
      <c r="B12" s="77" t="s">
        <v>272</v>
      </c>
      <c r="C12" s="82">
        <f t="shared" si="0"/>
        <v>6290.3479094575832</v>
      </c>
      <c r="D12" s="82">
        <f t="shared" si="1"/>
        <v>7422.6105331599483</v>
      </c>
      <c r="E12" s="115">
        <f>456639/1000</f>
        <v>456.63900000000001</v>
      </c>
      <c r="F12" s="82">
        <f t="shared" si="2"/>
        <v>350</v>
      </c>
      <c r="G12" s="115">
        <f t="shared" si="3"/>
        <v>150</v>
      </c>
      <c r="J12" s="76">
        <v>10</v>
      </c>
      <c r="K12" s="96" t="s">
        <v>272</v>
      </c>
      <c r="L12" s="98">
        <v>386982</v>
      </c>
      <c r="M12" s="98">
        <v>456639</v>
      </c>
      <c r="N12" s="98">
        <v>150000</v>
      </c>
      <c r="O12" s="98">
        <v>200000</v>
      </c>
    </row>
    <row r="13" spans="1:15" ht="21" customHeight="1" thickBot="1">
      <c r="A13" s="76">
        <v>11</v>
      </c>
      <c r="B13" s="77" t="s">
        <v>273</v>
      </c>
      <c r="C13" s="82">
        <f t="shared" si="0"/>
        <v>3914.6977143990657</v>
      </c>
      <c r="D13" s="82">
        <f t="shared" si="1"/>
        <v>4619.3433029908974</v>
      </c>
      <c r="E13" s="115">
        <f>284182/1000</f>
        <v>284.18200000000002</v>
      </c>
      <c r="F13" s="82">
        <f t="shared" si="2"/>
        <v>350</v>
      </c>
      <c r="G13" s="115">
        <f t="shared" si="3"/>
        <v>150</v>
      </c>
      <c r="J13" s="76">
        <v>11</v>
      </c>
      <c r="K13" s="96" t="s">
        <v>273</v>
      </c>
      <c r="L13" s="98">
        <v>240832</v>
      </c>
      <c r="M13" s="98">
        <v>284182</v>
      </c>
      <c r="N13" s="98">
        <v>150000</v>
      </c>
      <c r="O13" s="98">
        <v>200000</v>
      </c>
    </row>
    <row r="14" spans="1:15" ht="20.25" customHeight="1" thickBot="1">
      <c r="A14" s="76">
        <v>12</v>
      </c>
      <c r="B14" s="77" t="s">
        <v>274</v>
      </c>
      <c r="C14" s="82">
        <f t="shared" si="0"/>
        <v>4610.351325736704</v>
      </c>
      <c r="D14" s="82">
        <f t="shared" si="1"/>
        <v>5440.2145643693102</v>
      </c>
      <c r="E14" s="115">
        <f>334682/1000</f>
        <v>334.68200000000002</v>
      </c>
      <c r="F14" s="82">
        <f>G14+200</f>
        <v>350</v>
      </c>
      <c r="G14" s="115">
        <f t="shared" si="3"/>
        <v>150</v>
      </c>
      <c r="J14" s="76">
        <v>12</v>
      </c>
      <c r="K14" s="96" t="s">
        <v>274</v>
      </c>
      <c r="L14" s="98">
        <v>283628</v>
      </c>
      <c r="M14" s="98">
        <v>334682</v>
      </c>
      <c r="N14" s="98">
        <v>150000</v>
      </c>
      <c r="O14" s="98">
        <v>150000</v>
      </c>
    </row>
    <row r="15" spans="1:15" ht="23.25" customHeight="1" thickBot="1">
      <c r="A15" s="76">
        <v>13</v>
      </c>
      <c r="B15" s="77" t="s">
        <v>275</v>
      </c>
      <c r="C15" s="82">
        <f t="shared" si="0"/>
        <v>4620.5037358665222</v>
      </c>
      <c r="D15" s="82">
        <f t="shared" si="1"/>
        <v>5452.1944083224962</v>
      </c>
      <c r="E15" s="115">
        <f>335419/1000</f>
        <v>335.41899999999998</v>
      </c>
      <c r="F15" s="82">
        <f t="shared" ref="F15:F19" si="4">G15+200</f>
        <v>350</v>
      </c>
      <c r="G15" s="115">
        <f t="shared" si="3"/>
        <v>150</v>
      </c>
      <c r="J15" s="76">
        <v>13</v>
      </c>
      <c r="K15" s="96" t="s">
        <v>275</v>
      </c>
      <c r="L15" s="98">
        <v>284253</v>
      </c>
      <c r="M15" s="98">
        <v>335419</v>
      </c>
      <c r="N15" s="98">
        <v>150000</v>
      </c>
      <c r="O15" s="98">
        <v>150000</v>
      </c>
    </row>
    <row r="16" spans="1:15" ht="21.75" customHeight="1" thickBot="1">
      <c r="A16" s="76">
        <v>14</v>
      </c>
      <c r="B16" s="117" t="s">
        <v>291</v>
      </c>
      <c r="C16" s="82">
        <f t="shared" si="0"/>
        <v>6494.7736439575938</v>
      </c>
      <c r="D16" s="82">
        <f t="shared" si="1"/>
        <v>7663.8328998699599</v>
      </c>
      <c r="E16" s="115">
        <f>471479/1000</f>
        <v>471.47899999999998</v>
      </c>
      <c r="F16" s="82">
        <f t="shared" si="4"/>
        <v>350</v>
      </c>
      <c r="G16" s="115">
        <f t="shared" si="3"/>
        <v>150</v>
      </c>
      <c r="J16" s="76">
        <v>14</v>
      </c>
      <c r="K16" s="96" t="s">
        <v>291</v>
      </c>
      <c r="L16" s="98">
        <v>399559</v>
      </c>
      <c r="M16" s="98">
        <v>471479</v>
      </c>
      <c r="N16" s="98">
        <v>150000</v>
      </c>
      <c r="O16" s="98">
        <v>200000</v>
      </c>
    </row>
    <row r="17" spans="1:15" ht="21" customHeight="1" thickBot="1">
      <c r="A17" s="76">
        <v>15</v>
      </c>
      <c r="B17" s="77" t="s">
        <v>276</v>
      </c>
      <c r="C17" s="82">
        <f t="shared" si="0"/>
        <v>5973.0747614114744</v>
      </c>
      <c r="D17" s="82">
        <f t="shared" si="1"/>
        <v>7048.2282184655396</v>
      </c>
      <c r="E17" s="115">
        <f>433607/1000</f>
        <v>433.60700000000003</v>
      </c>
      <c r="F17" s="82">
        <f t="shared" si="4"/>
        <v>350</v>
      </c>
      <c r="G17" s="115">
        <f t="shared" si="3"/>
        <v>150</v>
      </c>
      <c r="J17" s="99">
        <v>15</v>
      </c>
      <c r="K17" s="100" t="s">
        <v>292</v>
      </c>
      <c r="L17" s="101">
        <v>400000</v>
      </c>
      <c r="M17" s="101">
        <v>472000</v>
      </c>
      <c r="N17" s="101">
        <v>150000</v>
      </c>
      <c r="O17" s="101">
        <v>200000</v>
      </c>
    </row>
    <row r="18" spans="1:15" ht="18.75" customHeight="1" thickBot="1">
      <c r="A18" s="79">
        <v>16</v>
      </c>
      <c r="B18" s="77" t="s">
        <v>278</v>
      </c>
      <c r="C18" s="82">
        <f t="shared" si="0"/>
        <v>5973.0747614114744</v>
      </c>
      <c r="D18" s="82">
        <f t="shared" si="1"/>
        <v>7048.2282184655396</v>
      </c>
      <c r="E18" s="115">
        <f>433607/1000</f>
        <v>433.60700000000003</v>
      </c>
      <c r="F18" s="82">
        <f t="shared" si="4"/>
        <v>350</v>
      </c>
      <c r="G18" s="115">
        <f t="shared" si="3"/>
        <v>150</v>
      </c>
      <c r="J18" s="99">
        <v>16</v>
      </c>
      <c r="K18" s="100" t="s">
        <v>293</v>
      </c>
      <c r="L18" s="101">
        <v>400000</v>
      </c>
      <c r="M18" s="101">
        <v>472000</v>
      </c>
      <c r="N18" s="101">
        <v>150000</v>
      </c>
      <c r="O18" s="101">
        <v>200000</v>
      </c>
    </row>
    <row r="19" spans="1:15" ht="23.25" customHeight="1" thickBot="1">
      <c r="A19" s="79">
        <v>17</v>
      </c>
      <c r="B19" s="80" t="s">
        <v>277</v>
      </c>
      <c r="C19" s="82">
        <f t="shared" si="0"/>
        <v>6693.7168014811223</v>
      </c>
      <c r="D19" s="82">
        <f t="shared" si="1"/>
        <v>7898.5858257477239</v>
      </c>
      <c r="E19" s="115">
        <f>485921/1000</f>
        <v>485.92099999999999</v>
      </c>
      <c r="F19" s="82">
        <f t="shared" si="4"/>
        <v>350</v>
      </c>
      <c r="G19" s="118">
        <f t="shared" si="3"/>
        <v>150</v>
      </c>
      <c r="J19" s="99">
        <v>17</v>
      </c>
      <c r="K19" s="100" t="s">
        <v>294</v>
      </c>
      <c r="L19" s="101">
        <v>400000</v>
      </c>
      <c r="M19" s="101">
        <v>472000</v>
      </c>
      <c r="N19" s="101">
        <v>150000</v>
      </c>
      <c r="O19" s="101">
        <v>200000</v>
      </c>
    </row>
    <row r="20" spans="1:15" ht="42.75" customHeight="1" thickBot="1">
      <c r="A20" s="122">
        <v>18</v>
      </c>
      <c r="B20" s="127" t="s">
        <v>321</v>
      </c>
      <c r="C20" s="128"/>
      <c r="D20" s="119"/>
      <c r="E20" s="81">
        <v>310.19799999999998</v>
      </c>
      <c r="F20" s="120"/>
      <c r="G20" s="121"/>
      <c r="M20" s="97">
        <f>SUM(M3:M19)</f>
        <v>7225344</v>
      </c>
    </row>
    <row r="21" spans="1:15" ht="54.75" customHeight="1" thickBot="1">
      <c r="A21" s="122">
        <v>19</v>
      </c>
      <c r="B21" s="123" t="s">
        <v>320</v>
      </c>
      <c r="C21" s="119"/>
      <c r="D21" s="119"/>
      <c r="E21" s="120">
        <v>1380</v>
      </c>
      <c r="F21" s="120"/>
      <c r="G21" s="121"/>
      <c r="M21" s="97"/>
    </row>
    <row r="22" spans="1:15" ht="26.25" customHeight="1" thickBot="1">
      <c r="D22" s="83"/>
      <c r="E22" s="116">
        <f>SUM(E3:E21)</f>
        <v>8852.6769999999997</v>
      </c>
      <c r="F22" s="116">
        <f>SUM(F3:F19)</f>
        <v>5950</v>
      </c>
      <c r="G22" s="126">
        <f>SUM(G3:G19)</f>
        <v>2550</v>
      </c>
      <c r="J22" s="102" t="s">
        <v>259</v>
      </c>
      <c r="K22" s="103" t="s">
        <v>295</v>
      </c>
      <c r="L22" s="103" t="s">
        <v>296</v>
      </c>
      <c r="M22" s="103" t="s">
        <v>297</v>
      </c>
      <c r="N22" s="104" t="s">
        <v>298</v>
      </c>
      <c r="O22" s="102" t="s">
        <v>299</v>
      </c>
    </row>
    <row r="23" spans="1:15" ht="15.75" thickBot="1">
      <c r="D23" s="84" t="s">
        <v>252</v>
      </c>
      <c r="E23" s="86">
        <f>E22+F22</f>
        <v>14802.677</v>
      </c>
      <c r="J23" s="76">
        <v>18</v>
      </c>
      <c r="K23" s="96" t="s">
        <v>300</v>
      </c>
      <c r="L23" s="98">
        <v>14000</v>
      </c>
      <c r="M23" s="105">
        <v>3</v>
      </c>
      <c r="N23" s="98">
        <v>42000</v>
      </c>
      <c r="O23" s="98">
        <v>60000</v>
      </c>
    </row>
    <row r="24" spans="1:15" ht="39.75" customHeight="1" thickBot="1">
      <c r="E24" s="87"/>
      <c r="J24" s="76">
        <v>19</v>
      </c>
      <c r="K24" s="96" t="s">
        <v>301</v>
      </c>
      <c r="L24" s="98">
        <v>56500</v>
      </c>
      <c r="M24" s="105">
        <v>1</v>
      </c>
      <c r="N24" s="98">
        <v>56500</v>
      </c>
      <c r="O24" s="98">
        <v>40000</v>
      </c>
    </row>
    <row r="25" spans="1:15" ht="49.5" customHeight="1"/>
    <row r="26" spans="1:15">
      <c r="J26" s="106"/>
    </row>
    <row r="27" spans="1:15" ht="15.75" thickBot="1">
      <c r="G27" s="85"/>
      <c r="K27" s="4"/>
    </row>
    <row r="28" spans="1:15" ht="39.75" thickBot="1">
      <c r="J28" s="102" t="s">
        <v>259</v>
      </c>
      <c r="K28" s="103" t="s">
        <v>302</v>
      </c>
      <c r="L28" s="103" t="s">
        <v>296</v>
      </c>
      <c r="M28" s="103" t="s">
        <v>297</v>
      </c>
      <c r="N28" s="103" t="s">
        <v>298</v>
      </c>
    </row>
    <row r="29" spans="1:15" ht="27" thickBot="1">
      <c r="J29" s="76">
        <v>20</v>
      </c>
      <c r="K29" s="96" t="s">
        <v>303</v>
      </c>
      <c r="L29" s="98">
        <v>225500</v>
      </c>
      <c r="M29" s="105">
        <v>1</v>
      </c>
      <c r="N29" s="98">
        <v>225500</v>
      </c>
    </row>
    <row r="30" spans="1:15" ht="33" customHeight="1" thickBot="1">
      <c r="J30" s="76">
        <v>21</v>
      </c>
      <c r="K30" s="96" t="s">
        <v>304</v>
      </c>
      <c r="L30" s="98">
        <v>4000</v>
      </c>
      <c r="M30" s="105">
        <v>1</v>
      </c>
      <c r="N30" s="98">
        <v>4000</v>
      </c>
    </row>
    <row r="31" spans="1:15" ht="15.75" thickBot="1">
      <c r="J31" s="76">
        <v>22</v>
      </c>
      <c r="K31" s="96" t="s">
        <v>305</v>
      </c>
      <c r="L31" s="98">
        <v>10000</v>
      </c>
      <c r="M31" s="105">
        <v>1</v>
      </c>
      <c r="N31" s="98">
        <v>10000</v>
      </c>
    </row>
    <row r="32" spans="1:15" ht="27" customHeight="1" thickBot="1">
      <c r="J32" s="76">
        <v>23</v>
      </c>
      <c r="K32" s="96" t="s">
        <v>306</v>
      </c>
      <c r="L32" s="98">
        <v>140000</v>
      </c>
      <c r="M32" s="105">
        <v>1</v>
      </c>
      <c r="N32" s="98">
        <v>140000</v>
      </c>
    </row>
    <row r="33" spans="10:14" ht="24.75" customHeight="1" thickBot="1">
      <c r="J33" s="76">
        <v>24</v>
      </c>
      <c r="K33" s="96" t="s">
        <v>307</v>
      </c>
      <c r="L33" s="98">
        <v>100000</v>
      </c>
      <c r="M33" s="105">
        <v>1</v>
      </c>
      <c r="N33" s="98">
        <v>100000</v>
      </c>
    </row>
    <row r="34" spans="10:14" ht="25.5" customHeight="1" thickBot="1">
      <c r="J34" s="76">
        <v>25</v>
      </c>
      <c r="K34" s="96" t="s">
        <v>308</v>
      </c>
      <c r="L34" s="98">
        <v>24000</v>
      </c>
      <c r="M34" s="105">
        <v>1</v>
      </c>
      <c r="N34" s="98">
        <v>24000</v>
      </c>
    </row>
    <row r="35" spans="10:14" ht="30" customHeight="1" thickBot="1">
      <c r="J35" s="76">
        <v>26</v>
      </c>
      <c r="K35" s="96" t="s">
        <v>309</v>
      </c>
      <c r="L35" s="98">
        <v>58000</v>
      </c>
      <c r="M35" s="105">
        <v>3</v>
      </c>
      <c r="N35" s="98">
        <v>174000</v>
      </c>
    </row>
    <row r="36" spans="10:14" ht="29.25" customHeight="1" thickBot="1">
      <c r="J36" s="76">
        <v>27</v>
      </c>
      <c r="K36" s="96" t="s">
        <v>310</v>
      </c>
      <c r="L36" s="98">
        <v>150000</v>
      </c>
      <c r="M36" s="105">
        <v>4</v>
      </c>
      <c r="N36" s="98">
        <v>600000</v>
      </c>
    </row>
    <row r="37" spans="10:14" ht="63.75" customHeight="1">
      <c r="K37" s="107" t="s">
        <v>311</v>
      </c>
      <c r="N37" s="97">
        <f>SUM(N29:N36)+O23+O24</f>
        <v>1377500</v>
      </c>
    </row>
    <row r="38" spans="10:14" ht="30" customHeight="1" thickBot="1"/>
    <row r="39" spans="10:14" ht="78" thickBot="1">
      <c r="J39" s="73" t="s">
        <v>259</v>
      </c>
      <c r="K39" s="74" t="s">
        <v>312</v>
      </c>
      <c r="L39" s="75" t="s">
        <v>287</v>
      </c>
      <c r="M39" s="75" t="s">
        <v>288</v>
      </c>
    </row>
    <row r="40" spans="10:14" ht="21.75" customHeight="1" thickBot="1">
      <c r="J40" s="124" t="s">
        <v>313</v>
      </c>
      <c r="K40" s="112"/>
      <c r="L40" s="105">
        <v>262880</v>
      </c>
      <c r="M40" s="105">
        <v>310198</v>
      </c>
    </row>
    <row r="41" spans="10:14" ht="15.75" thickBot="1">
      <c r="M41" s="108"/>
    </row>
    <row r="42" spans="10:14" ht="16.5" thickBot="1">
      <c r="J42" s="125" t="s">
        <v>314</v>
      </c>
      <c r="K42" s="113"/>
      <c r="L42" s="114"/>
      <c r="M42" s="109">
        <v>8911543</v>
      </c>
    </row>
    <row r="43" spans="10:14" ht="16.5" thickBot="1">
      <c r="J43" s="125" t="s">
        <v>315</v>
      </c>
      <c r="K43" s="113"/>
      <c r="L43" s="114"/>
      <c r="M43" s="110">
        <v>2550000</v>
      </c>
    </row>
    <row r="44" spans="10:14" ht="16.5" thickBot="1">
      <c r="J44" s="125" t="s">
        <v>316</v>
      </c>
      <c r="K44" s="113"/>
      <c r="L44" s="114"/>
      <c r="M44" s="110">
        <v>3350000</v>
      </c>
    </row>
    <row r="45" spans="10:14" ht="18.75">
      <c r="K45" s="400" t="s">
        <v>317</v>
      </c>
      <c r="L45" s="400"/>
      <c r="M45" s="111">
        <f>SUM(M42:M44)</f>
        <v>14811543</v>
      </c>
    </row>
    <row r="47" spans="10:14" ht="15.75">
      <c r="J47" s="95"/>
    </row>
  </sheetData>
  <mergeCells count="1">
    <mergeCell ref="K45:L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ф. 2</vt:lpstr>
      <vt:lpstr>ф. 3</vt:lpstr>
      <vt:lpstr>расчет надежности </vt:lpstr>
      <vt:lpstr>ф.4</vt:lpstr>
      <vt:lpstr>ф.5_фин.план</vt:lpstr>
      <vt:lpstr>отчет ф.6.1.</vt:lpstr>
      <vt:lpstr>отчет ф.6.2.</vt:lpstr>
      <vt:lpstr>Автоматиз. и диспетч.</vt:lpstr>
      <vt:lpstr>'Автоматиз. и диспетч.'!_GoBack</vt:lpstr>
      <vt:lpstr>ф.4!Область_печати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Shvecova</dc:creator>
  <cp:lastModifiedBy>Михайличенко Наталья Павловна</cp:lastModifiedBy>
  <cp:lastPrinted>2017-11-15T12:45:13Z</cp:lastPrinted>
  <dcterms:created xsi:type="dcterms:W3CDTF">2014-12-24T10:49:25Z</dcterms:created>
  <dcterms:modified xsi:type="dcterms:W3CDTF">2018-08-07T12:21:21Z</dcterms:modified>
</cp:coreProperties>
</file>